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lkclt-my.sharepoint.com/personal/a_jucyte_lkc_lt/Documents/Dokumentai/Austės/STATISTIKA/Ataskaitos/Metai/Su mėnesiais/Formatuoti LKC svetainei/Su Suvestine/"/>
    </mc:Choice>
  </mc:AlternateContent>
  <xr:revisionPtr revIDLastSave="486" documentId="8_{7BA91513-0510-413E-ACD6-DE8F3BEB65A9}" xr6:coauthVersionLast="47" xr6:coauthVersionMax="47" xr10:uidLastSave="{67FF9623-E9DC-4D6A-8AE9-B6F3AFBA08B0}"/>
  <bookViews>
    <workbookView xWindow="-108" yWindow="-108" windowWidth="23256" windowHeight="13896" tabRatio="729" xr2:uid="{00000000-000D-0000-FFFF-FFFF00000000}"/>
  </bookViews>
  <sheets>
    <sheet name="Suvestinė" sheetId="14" r:id="rId1"/>
    <sheet name="Platintojų pasiskirstymas" sheetId="15" r:id="rId2"/>
    <sheet name="2021" sheetId="1" r:id="rId3"/>
    <sheet name="Balandis" sheetId="5" r:id="rId4"/>
    <sheet name="Gegužė" sheetId="6" r:id="rId5"/>
    <sheet name="Birželis" sheetId="7" r:id="rId6"/>
    <sheet name="Liepa" sheetId="8" r:id="rId7"/>
    <sheet name="Rugpjūtis" sheetId="9" r:id="rId8"/>
    <sheet name="Rugsėjis" sheetId="10" r:id="rId9"/>
    <sheet name="Spalis" sheetId="11" r:id="rId10"/>
    <sheet name="Lapkritis" sheetId="12" r:id="rId11"/>
    <sheet name="Gruodis" sheetId="13" r:id="rId12"/>
  </sheets>
  <definedNames>
    <definedName name="_xlnm._FilterDatabase" localSheetId="1" hidden="1">'Platintojų pasiskirstymas'!$A$1:$E$284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14" l="1"/>
  <c r="B284" i="15"/>
  <c r="B280" i="15"/>
  <c r="B278" i="15"/>
  <c r="B276" i="15"/>
  <c r="B274" i="15"/>
  <c r="B272" i="15"/>
  <c r="B270" i="15"/>
  <c r="B267" i="15"/>
  <c r="B265" i="15"/>
  <c r="B263" i="15"/>
  <c r="B260" i="15"/>
  <c r="B236" i="15"/>
  <c r="B223" i="15"/>
  <c r="B220" i="15"/>
  <c r="B218" i="15"/>
  <c r="B211" i="15"/>
  <c r="B209" i="15"/>
  <c r="B200" i="15"/>
  <c r="B198" i="15"/>
  <c r="B196" i="15"/>
  <c r="B194" i="15"/>
  <c r="B177" i="15"/>
  <c r="B161" i="15"/>
  <c r="B145" i="15"/>
  <c r="B142" i="15"/>
  <c r="B140" i="15"/>
  <c r="B115" i="15"/>
  <c r="B109" i="15"/>
  <c r="B80" i="15"/>
  <c r="B61" i="15"/>
  <c r="B47" i="15"/>
  <c r="B37" i="15"/>
  <c r="B17" i="15"/>
  <c r="A50" i="14" l="1"/>
  <c r="A51" i="14"/>
  <c r="A52" i="14"/>
  <c r="A53" i="14"/>
  <c r="A54" i="14"/>
  <c r="A55" i="14"/>
  <c r="G81" i="14"/>
  <c r="F81" i="14"/>
  <c r="E81" i="14"/>
  <c r="D81" i="14"/>
  <c r="C81" i="14"/>
  <c r="A80" i="14"/>
  <c r="A79" i="14"/>
  <c r="A78" i="14"/>
  <c r="A77" i="14"/>
  <c r="A76" i="14"/>
  <c r="A75" i="14"/>
  <c r="A74" i="14"/>
  <c r="A73" i="14"/>
  <c r="A72" i="14"/>
  <c r="A71" i="14"/>
  <c r="A70" i="14"/>
  <c r="A69" i="14"/>
  <c r="A68" i="14"/>
  <c r="A67" i="14"/>
  <c r="A66" i="14"/>
  <c r="A65" i="14"/>
  <c r="A64" i="14"/>
  <c r="A63" i="14"/>
  <c r="A62" i="14"/>
  <c r="A61" i="14"/>
  <c r="A60" i="14"/>
  <c r="A59" i="14"/>
  <c r="A58" i="14"/>
  <c r="A57" i="14"/>
  <c r="A56" i="14"/>
  <c r="A49" i="14"/>
  <c r="A48" i="14"/>
  <c r="F15" i="14"/>
  <c r="E15" i="14"/>
  <c r="D15" i="14"/>
  <c r="C15" i="14"/>
  <c r="A7" i="13"/>
  <c r="A8" i="13"/>
  <c r="A9" i="13"/>
  <c r="A10" i="13"/>
  <c r="A11" i="13"/>
  <c r="A12" i="13"/>
  <c r="A13" i="13"/>
  <c r="A14" i="13"/>
  <c r="A15" i="13"/>
  <c r="A16" i="13"/>
  <c r="A17" i="13"/>
  <c r="A18" i="13"/>
  <c r="A19" i="13"/>
  <c r="A20" i="13"/>
  <c r="A21" i="13"/>
  <c r="A22" i="13"/>
  <c r="A23" i="13"/>
  <c r="A24" i="13"/>
  <c r="A25" i="13"/>
  <c r="A26" i="13"/>
  <c r="A27" i="13"/>
  <c r="A28" i="13"/>
  <c r="A29" i="13"/>
  <c r="A30" i="13"/>
  <c r="A31" i="13"/>
  <c r="A32" i="13"/>
  <c r="A33" i="13"/>
  <c r="A34" i="13"/>
  <c r="A35" i="13"/>
  <c r="A36" i="13"/>
  <c r="A37" i="13"/>
  <c r="A38" i="13"/>
  <c r="A39" i="13"/>
  <c r="A40" i="13"/>
  <c r="A41" i="13"/>
  <c r="A42" i="13"/>
  <c r="A43" i="13"/>
  <c r="A44" i="13"/>
  <c r="A45" i="13"/>
  <c r="A46" i="13"/>
  <c r="A47" i="13"/>
  <c r="A48" i="13"/>
  <c r="A49" i="13"/>
  <c r="A50" i="13"/>
  <c r="A51" i="13"/>
  <c r="A52" i="13"/>
  <c r="A53" i="13"/>
  <c r="A54" i="13"/>
  <c r="A55" i="13"/>
  <c r="A56" i="13"/>
  <c r="A57" i="13"/>
  <c r="A58" i="13"/>
  <c r="A59" i="13"/>
  <c r="A60" i="13"/>
  <c r="A61" i="13"/>
  <c r="A62" i="13"/>
  <c r="A63" i="13"/>
  <c r="A64" i="13"/>
  <c r="A65" i="13"/>
  <c r="A66" i="13"/>
  <c r="A67" i="13"/>
  <c r="A68" i="13"/>
  <c r="A69" i="13"/>
  <c r="A70" i="13"/>
  <c r="A71" i="13"/>
  <c r="A72" i="13"/>
  <c r="A73" i="13"/>
  <c r="A74" i="13"/>
  <c r="A75" i="13"/>
  <c r="A76" i="13"/>
  <c r="A77" i="13"/>
  <c r="A78" i="13"/>
  <c r="A79" i="13"/>
  <c r="A80" i="13"/>
  <c r="A6" i="13"/>
  <c r="A78" i="8"/>
  <c r="A79" i="8"/>
  <c r="A7" i="1" l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6" i="1"/>
  <c r="A7" i="12"/>
  <c r="A8" i="12"/>
  <c r="A9" i="12"/>
  <c r="A10" i="12"/>
  <c r="A11" i="12"/>
  <c r="A12" i="12"/>
  <c r="A13" i="12"/>
  <c r="A14" i="12"/>
  <c r="A15" i="12"/>
  <c r="A16" i="12"/>
  <c r="A17" i="12"/>
  <c r="A18" i="12"/>
  <c r="A19" i="12"/>
  <c r="A20" i="12"/>
  <c r="A21" i="12"/>
  <c r="A22" i="12"/>
  <c r="A23" i="12"/>
  <c r="A24" i="12"/>
  <c r="A25" i="12"/>
  <c r="A26" i="12"/>
  <c r="A27" i="12"/>
  <c r="A28" i="12"/>
  <c r="A29" i="12"/>
  <c r="A30" i="12"/>
  <c r="A31" i="12"/>
  <c r="A32" i="12"/>
  <c r="A33" i="12"/>
  <c r="A34" i="12"/>
  <c r="A35" i="12"/>
  <c r="A36" i="12"/>
  <c r="A37" i="12"/>
  <c r="A38" i="12"/>
  <c r="A39" i="12"/>
  <c r="A40" i="12"/>
  <c r="A41" i="12"/>
  <c r="A42" i="12"/>
  <c r="A43" i="12"/>
  <c r="A44" i="12"/>
  <c r="A45" i="12"/>
  <c r="A46" i="12"/>
  <c r="A47" i="12"/>
  <c r="A48" i="12"/>
  <c r="A49" i="12"/>
  <c r="A50" i="12"/>
  <c r="A51" i="12"/>
  <c r="A52" i="12"/>
  <c r="A53" i="12"/>
  <c r="A54" i="12"/>
  <c r="A55" i="12"/>
  <c r="A56" i="12"/>
  <c r="A57" i="12"/>
  <c r="A58" i="12"/>
  <c r="A59" i="12"/>
  <c r="A60" i="12"/>
  <c r="A61" i="12"/>
  <c r="A62" i="12"/>
  <c r="A63" i="12"/>
  <c r="A6" i="12"/>
  <c r="A7" i="11"/>
  <c r="A8" i="11"/>
  <c r="A9" i="11"/>
  <c r="A10" i="11"/>
  <c r="A11" i="11"/>
  <c r="A12" i="11"/>
  <c r="A13" i="11"/>
  <c r="A14" i="11"/>
  <c r="A15" i="11"/>
  <c r="A16" i="11"/>
  <c r="A17" i="11"/>
  <c r="A18" i="11"/>
  <c r="A19" i="11"/>
  <c r="A20" i="11"/>
  <c r="A21" i="11"/>
  <c r="A22" i="11"/>
  <c r="A23" i="11"/>
  <c r="A24" i="11"/>
  <c r="A25" i="11"/>
  <c r="A26" i="11"/>
  <c r="A27" i="11"/>
  <c r="A28" i="11"/>
  <c r="A29" i="11"/>
  <c r="A30" i="11"/>
  <c r="A31" i="11"/>
  <c r="A32" i="11"/>
  <c r="A33" i="11"/>
  <c r="A34" i="11"/>
  <c r="A35" i="11"/>
  <c r="A36" i="11"/>
  <c r="A37" i="11"/>
  <c r="A38" i="11"/>
  <c r="A39" i="11"/>
  <c r="A40" i="11"/>
  <c r="A41" i="11"/>
  <c r="A42" i="11"/>
  <c r="A43" i="11"/>
  <c r="A44" i="11"/>
  <c r="A45" i="11"/>
  <c r="A46" i="11"/>
  <c r="A47" i="11"/>
  <c r="A48" i="11"/>
  <c r="A49" i="11"/>
  <c r="A50" i="11"/>
  <c r="A51" i="11"/>
  <c r="A52" i="11"/>
  <c r="A53" i="11"/>
  <c r="A54" i="11"/>
  <c r="A55" i="11"/>
  <c r="A56" i="11"/>
  <c r="A57" i="11"/>
  <c r="A58" i="11"/>
  <c r="A59" i="11"/>
  <c r="A60" i="11"/>
  <c r="A61" i="11"/>
  <c r="A62" i="11"/>
  <c r="A6" i="11"/>
  <c r="A7" i="10"/>
  <c r="A8" i="10"/>
  <c r="A9" i="10"/>
  <c r="A10" i="10"/>
  <c r="A11" i="10"/>
  <c r="A12" i="10"/>
  <c r="A13" i="10"/>
  <c r="A14" i="10"/>
  <c r="A15" i="10"/>
  <c r="A16" i="10"/>
  <c r="A17" i="10"/>
  <c r="A18" i="10"/>
  <c r="A19" i="10"/>
  <c r="A20" i="10"/>
  <c r="A21" i="10"/>
  <c r="A22" i="10"/>
  <c r="A23" i="10"/>
  <c r="A24" i="10"/>
  <c r="A25" i="10"/>
  <c r="A26" i="10"/>
  <c r="A27" i="10"/>
  <c r="A28" i="10"/>
  <c r="A29" i="10"/>
  <c r="A30" i="10"/>
  <c r="A31" i="10"/>
  <c r="A32" i="10"/>
  <c r="A33" i="10"/>
  <c r="A34" i="10"/>
  <c r="A35" i="10"/>
  <c r="A36" i="10"/>
  <c r="A37" i="10"/>
  <c r="A38" i="10"/>
  <c r="A39" i="10"/>
  <c r="A40" i="10"/>
  <c r="A41" i="10"/>
  <c r="A42" i="10"/>
  <c r="A43" i="10"/>
  <c r="A44" i="10"/>
  <c r="A45" i="10"/>
  <c r="A46" i="10"/>
  <c r="A47" i="10"/>
  <c r="A48" i="10"/>
  <c r="A49" i="10"/>
  <c r="A50" i="10"/>
  <c r="A51" i="10"/>
  <c r="A52" i="10"/>
  <c r="A53" i="10"/>
  <c r="A54" i="10"/>
  <c r="A55" i="10"/>
  <c r="A56" i="10"/>
  <c r="A57" i="10"/>
  <c r="A58" i="10"/>
  <c r="A59" i="10"/>
  <c r="A60" i="10"/>
  <c r="A61" i="10"/>
  <c r="A62" i="10"/>
  <c r="A63" i="10"/>
  <c r="A64" i="10"/>
  <c r="A65" i="10"/>
  <c r="A66" i="10"/>
  <c r="A67" i="10"/>
  <c r="A68" i="10"/>
  <c r="A69" i="10"/>
  <c r="A70" i="10"/>
  <c r="A71" i="10"/>
  <c r="A72" i="10"/>
  <c r="A6" i="10"/>
  <c r="A7" i="9"/>
  <c r="A8" i="9"/>
  <c r="A9" i="9"/>
  <c r="A10" i="9"/>
  <c r="A11" i="9"/>
  <c r="A12" i="9"/>
  <c r="A13" i="9"/>
  <c r="A14" i="9"/>
  <c r="A15" i="9"/>
  <c r="A16" i="9"/>
  <c r="A17" i="9"/>
  <c r="A18" i="9"/>
  <c r="A19" i="9"/>
  <c r="A20" i="9"/>
  <c r="A21" i="9"/>
  <c r="A22" i="9"/>
  <c r="A23" i="9"/>
  <c r="A24" i="9"/>
  <c r="A25" i="9"/>
  <c r="A26" i="9"/>
  <c r="A27" i="9"/>
  <c r="A28" i="9"/>
  <c r="A29" i="9"/>
  <c r="A30" i="9"/>
  <c r="A31" i="9"/>
  <c r="A32" i="9"/>
  <c r="A33" i="9"/>
  <c r="A34" i="9"/>
  <c r="A35" i="9"/>
  <c r="A36" i="9"/>
  <c r="A37" i="9"/>
  <c r="A38" i="9"/>
  <c r="A39" i="9"/>
  <c r="A40" i="9"/>
  <c r="A41" i="9"/>
  <c r="A42" i="9"/>
  <c r="A43" i="9"/>
  <c r="A44" i="9"/>
  <c r="A45" i="9"/>
  <c r="A46" i="9"/>
  <c r="A47" i="9"/>
  <c r="A48" i="9"/>
  <c r="A49" i="9"/>
  <c r="A50" i="9"/>
  <c r="A51" i="9"/>
  <c r="A52" i="9"/>
  <c r="A53" i="9"/>
  <c r="A54" i="9"/>
  <c r="A55" i="9"/>
  <c r="A56" i="9"/>
  <c r="A57" i="9"/>
  <c r="A58" i="9"/>
  <c r="A59" i="9"/>
  <c r="A60" i="9"/>
  <c r="A61" i="9"/>
  <c r="A62" i="9"/>
  <c r="A63" i="9"/>
  <c r="A64" i="9"/>
  <c r="A65" i="9"/>
  <c r="A66" i="9"/>
  <c r="A67" i="9"/>
  <c r="A68" i="9"/>
  <c r="A69" i="9"/>
  <c r="A70" i="9"/>
  <c r="A71" i="9"/>
  <c r="A72" i="9"/>
  <c r="A6" i="9"/>
  <c r="A7" i="8"/>
  <c r="A8" i="8"/>
  <c r="A9" i="8"/>
  <c r="A10" i="8"/>
  <c r="A11" i="8"/>
  <c r="A12" i="8"/>
  <c r="A13" i="8"/>
  <c r="A14" i="8"/>
  <c r="A15" i="8"/>
  <c r="A16" i="8"/>
  <c r="A17" i="8"/>
  <c r="A18" i="8"/>
  <c r="A19" i="8"/>
  <c r="A20" i="8"/>
  <c r="A21" i="8"/>
  <c r="A22" i="8"/>
  <c r="A23" i="8"/>
  <c r="A24" i="8"/>
  <c r="A25" i="8"/>
  <c r="A26" i="8"/>
  <c r="A27" i="8"/>
  <c r="A28" i="8"/>
  <c r="A29" i="8"/>
  <c r="A30" i="8"/>
  <c r="A31" i="8"/>
  <c r="A32" i="8"/>
  <c r="A33" i="8"/>
  <c r="A34" i="8"/>
  <c r="A35" i="8"/>
  <c r="A36" i="8"/>
  <c r="A37" i="8"/>
  <c r="A38" i="8"/>
  <c r="A39" i="8"/>
  <c r="A40" i="8"/>
  <c r="A41" i="8"/>
  <c r="A42" i="8"/>
  <c r="A43" i="8"/>
  <c r="A44" i="8"/>
  <c r="A45" i="8"/>
  <c r="A46" i="8"/>
  <c r="A47" i="8"/>
  <c r="A48" i="8"/>
  <c r="A49" i="8"/>
  <c r="A50" i="8"/>
  <c r="A51" i="8"/>
  <c r="A52" i="8"/>
  <c r="A53" i="8"/>
  <c r="A54" i="8"/>
  <c r="A55" i="8"/>
  <c r="A56" i="8"/>
  <c r="A57" i="8"/>
  <c r="A58" i="8"/>
  <c r="A59" i="8"/>
  <c r="A60" i="8"/>
  <c r="A61" i="8"/>
  <c r="A62" i="8"/>
  <c r="A63" i="8"/>
  <c r="A64" i="8"/>
  <c r="A65" i="8"/>
  <c r="A66" i="8"/>
  <c r="A67" i="8"/>
  <c r="A68" i="8"/>
  <c r="A69" i="8"/>
  <c r="A70" i="8"/>
  <c r="A71" i="8"/>
  <c r="A72" i="8"/>
  <c r="A73" i="8"/>
  <c r="A74" i="8"/>
  <c r="A75" i="8"/>
  <c r="A76" i="8"/>
  <c r="A77" i="8"/>
  <c r="A6" i="8"/>
  <c r="A7" i="7"/>
  <c r="A8" i="7"/>
  <c r="A9" i="7"/>
  <c r="A10" i="7"/>
  <c r="A11" i="7"/>
  <c r="A12" i="7"/>
  <c r="A13" i="7"/>
  <c r="A14" i="7"/>
  <c r="A15" i="7"/>
  <c r="A16" i="7"/>
  <c r="A17" i="7"/>
  <c r="A18" i="7"/>
  <c r="A19" i="7"/>
  <c r="A20" i="7"/>
  <c r="A21" i="7"/>
  <c r="A22" i="7"/>
  <c r="A23" i="7"/>
  <c r="A24" i="7"/>
  <c r="A25" i="7"/>
  <c r="A26" i="7"/>
  <c r="A27" i="7"/>
  <c r="A28" i="7"/>
  <c r="A29" i="7"/>
  <c r="A30" i="7"/>
  <c r="A31" i="7"/>
  <c r="A32" i="7"/>
  <c r="A33" i="7"/>
  <c r="A34" i="7"/>
  <c r="A35" i="7"/>
  <c r="A36" i="7"/>
  <c r="A37" i="7"/>
  <c r="A38" i="7"/>
  <c r="A39" i="7"/>
  <c r="A40" i="7"/>
  <c r="A41" i="7"/>
  <c r="A42" i="7"/>
  <c r="A43" i="7"/>
  <c r="A44" i="7"/>
  <c r="A45" i="7"/>
  <c r="A46" i="7"/>
  <c r="A47" i="7"/>
  <c r="A48" i="7"/>
  <c r="A49" i="7"/>
  <c r="A50" i="7"/>
  <c r="A51" i="7"/>
  <c r="A52" i="7"/>
  <c r="A53" i="7"/>
  <c r="A54" i="7"/>
  <c r="A55" i="7"/>
  <c r="A56" i="7"/>
  <c r="A57" i="7"/>
  <c r="A58" i="7"/>
  <c r="A59" i="7"/>
  <c r="A60" i="7"/>
  <c r="A61" i="7"/>
  <c r="A62" i="7"/>
  <c r="A63" i="7"/>
  <c r="A64" i="7"/>
  <c r="A65" i="7"/>
  <c r="A66" i="7"/>
  <c r="A67" i="7"/>
  <c r="A68" i="7"/>
  <c r="A69" i="7"/>
  <c r="A70" i="7"/>
  <c r="A71" i="7"/>
  <c r="A72" i="7"/>
  <c r="A73" i="7"/>
  <c r="A74" i="7"/>
  <c r="A75" i="7"/>
  <c r="A76" i="7"/>
  <c r="A77" i="7"/>
  <c r="A78" i="7"/>
  <c r="A6" i="7"/>
  <c r="A7" i="6"/>
  <c r="A8" i="6"/>
  <c r="A9" i="6"/>
  <c r="A10" i="6"/>
  <c r="A11" i="6"/>
  <c r="A12" i="6"/>
  <c r="A13" i="6"/>
  <c r="A14" i="6"/>
  <c r="A15" i="6"/>
  <c r="A16" i="6"/>
  <c r="A17" i="6"/>
  <c r="A18" i="6"/>
  <c r="A19" i="6"/>
  <c r="A20" i="6"/>
  <c r="A21" i="6"/>
  <c r="A22" i="6"/>
  <c r="A23" i="6"/>
  <c r="A24" i="6"/>
  <c r="A25" i="6"/>
  <c r="A26" i="6"/>
  <c r="A27" i="6"/>
  <c r="A28" i="6"/>
  <c r="A29" i="6"/>
  <c r="A30" i="6"/>
  <c r="A31" i="6"/>
  <c r="A32" i="6"/>
  <c r="A33" i="6"/>
  <c r="A34" i="6"/>
  <c r="A35" i="6"/>
  <c r="A36" i="6"/>
  <c r="A37" i="6"/>
  <c r="A38" i="6"/>
  <c r="A39" i="6"/>
  <c r="A40" i="6"/>
  <c r="A41" i="6"/>
  <c r="A42" i="6"/>
  <c r="A43" i="6"/>
  <c r="A44" i="6"/>
  <c r="A45" i="6"/>
  <c r="A46" i="6"/>
  <c r="A47" i="6"/>
  <c r="A48" i="6"/>
  <c r="A49" i="6"/>
  <c r="A50" i="6"/>
  <c r="A51" i="6"/>
  <c r="A52" i="6"/>
  <c r="A53" i="6"/>
  <c r="A54" i="6"/>
  <c r="A55" i="6"/>
  <c r="A56" i="6"/>
  <c r="A57" i="6"/>
  <c r="A58" i="6"/>
  <c r="A59" i="6"/>
  <c r="A61" i="6"/>
  <c r="A60" i="6"/>
  <c r="A62" i="6"/>
  <c r="A63" i="6"/>
  <c r="A64" i="6"/>
  <c r="A65" i="6"/>
  <c r="A66" i="6"/>
  <c r="A67" i="6"/>
  <c r="A68" i="6"/>
  <c r="A69" i="6"/>
  <c r="A70" i="6"/>
  <c r="A71" i="6"/>
  <c r="A72" i="6"/>
  <c r="A73" i="6"/>
  <c r="A74" i="6"/>
  <c r="A6" i="6"/>
  <c r="A7" i="5"/>
  <c r="A8" i="5"/>
  <c r="A9" i="5"/>
  <c r="A10" i="5"/>
  <c r="A11" i="5"/>
  <c r="A12" i="5"/>
  <c r="A13" i="5"/>
  <c r="A14" i="5"/>
  <c r="A15" i="5"/>
  <c r="A16" i="5"/>
  <c r="A17" i="5"/>
  <c r="A18" i="5"/>
  <c r="A6" i="5"/>
  <c r="B256" i="1"/>
  <c r="E256" i="1"/>
  <c r="F256" i="1"/>
  <c r="F81" i="13"/>
  <c r="E81" i="13"/>
  <c r="E64" i="12"/>
  <c r="F64" i="12"/>
  <c r="E63" i="11"/>
  <c r="F63" i="11"/>
  <c r="E73" i="10"/>
  <c r="F73" i="10"/>
  <c r="E73" i="9"/>
  <c r="F73" i="9"/>
  <c r="E80" i="8"/>
  <c r="F80" i="8"/>
  <c r="E79" i="7"/>
  <c r="F79" i="7"/>
  <c r="E75" i="6"/>
  <c r="F75" i="6"/>
  <c r="F19" i="5"/>
  <c r="E19" i="5"/>
  <c r="A2" i="12" l="1"/>
  <c r="A1" i="12"/>
  <c r="A2" i="11"/>
  <c r="A1" i="11"/>
  <c r="A2" i="10"/>
  <c r="A1" i="10"/>
  <c r="A2" i="9"/>
  <c r="A1" i="9"/>
  <c r="A2" i="8"/>
  <c r="A1" i="8"/>
  <c r="A2" i="7"/>
  <c r="A1" i="7"/>
  <c r="A2" i="6"/>
  <c r="A1" i="6"/>
  <c r="A2" i="5"/>
  <c r="A1" i="5"/>
  <c r="F270" i="1"/>
  <c r="E270" i="1"/>
  <c r="F269" i="1"/>
  <c r="E269" i="1"/>
  <c r="F268" i="1"/>
  <c r="E268" i="1"/>
  <c r="F267" i="1"/>
  <c r="E267" i="1"/>
  <c r="F266" i="1"/>
  <c r="E266" i="1"/>
  <c r="F265" i="1"/>
  <c r="E265" i="1"/>
  <c r="F264" i="1"/>
  <c r="E264" i="1"/>
  <c r="F263" i="1"/>
  <c r="E263" i="1"/>
  <c r="F262" i="1"/>
  <c r="E262" i="1"/>
  <c r="A2" i="13"/>
  <c r="A1" i="13"/>
  <c r="F271" i="1" l="1"/>
  <c r="E271" i="1"/>
</calcChain>
</file>

<file path=xl/sharedStrings.xml><?xml version="1.0" encoding="utf-8"?>
<sst xmlns="http://schemas.openxmlformats.org/spreadsheetml/2006/main" count="4297" uniqueCount="955">
  <si>
    <t>Gruodis</t>
  </si>
  <si>
    <t>Eil. Nr.</t>
  </si>
  <si>
    <t>Filmo pavadinimas</t>
  </si>
  <si>
    <t>Filmo pavadinimas originalo kalba</t>
  </si>
  <si>
    <t>Kilmės šalis</t>
  </si>
  <si>
    <t>Pajamos</t>
  </si>
  <si>
    <t>Žiūrovų skaičius</t>
  </si>
  <si>
    <t>Kopijų skaičius</t>
  </si>
  <si>
    <t>Premjeros data</t>
  </si>
  <si>
    <t>Platintojas</t>
  </si>
  <si>
    <t>Lietuvos kino teatruose rodytų filmų TOP</t>
  </si>
  <si>
    <t xml:space="preserve"> </t>
  </si>
  <si>
    <t>Total</t>
  </si>
  <si>
    <t>Mėnuo</t>
  </si>
  <si>
    <t>Vasaris</t>
  </si>
  <si>
    <t>Kovas</t>
  </si>
  <si>
    <t>Balandis</t>
  </si>
  <si>
    <t>Gegužė</t>
  </si>
  <si>
    <t>Birželis</t>
  </si>
  <si>
    <t>Liepa</t>
  </si>
  <si>
    <t>Rugpjūtis</t>
  </si>
  <si>
    <t>Rugsėjis</t>
  </si>
  <si>
    <t>Spalis</t>
  </si>
  <si>
    <t>Lapkritis</t>
  </si>
  <si>
    <t>Iš viso</t>
  </si>
  <si>
    <t>Sausis</t>
  </si>
  <si>
    <t xml:space="preserve">Gucci mados namai </t>
  </si>
  <si>
    <t>House of Gucci</t>
  </si>
  <si>
    <t>US</t>
  </si>
  <si>
    <t>Dukine Film Distribution / Universal Pictures</t>
  </si>
  <si>
    <t>Žmogus voras: nėra kelio atgal</t>
  </si>
  <si>
    <t>Spiderman No Way Home</t>
  </si>
  <si>
    <t>16</t>
  </si>
  <si>
    <t>ACME Film / SONY</t>
  </si>
  <si>
    <t>Kopa</t>
  </si>
  <si>
    <t xml:space="preserve">Dune </t>
  </si>
  <si>
    <t>17</t>
  </si>
  <si>
    <t>ACME Film / WB</t>
  </si>
  <si>
    <t>Mirtis palauks</t>
  </si>
  <si>
    <t>No Time To Die</t>
  </si>
  <si>
    <t>UK, US</t>
  </si>
  <si>
    <t>18</t>
  </si>
  <si>
    <t>Venomas 2</t>
  </si>
  <si>
    <t>Venom Let There Be Carnage</t>
  </si>
  <si>
    <t>15</t>
  </si>
  <si>
    <t xml:space="preserve">Adamsų šeimynėlė 2 </t>
  </si>
  <si>
    <t>The Addams Family 2</t>
  </si>
  <si>
    <t>Ponas kūdikis 2. Šeimos reikalai</t>
  </si>
  <si>
    <t>The Boss Baby: Family Business</t>
  </si>
  <si>
    <t>20</t>
  </si>
  <si>
    <t>Lukas</t>
  </si>
  <si>
    <t>Luca</t>
  </si>
  <si>
    <t>Theatrical Film Distribution / WDSMPI</t>
  </si>
  <si>
    <t xml:space="preserve">Greiti ir įsiutę 9 </t>
  </si>
  <si>
    <t>Fast and Furious 9</t>
  </si>
  <si>
    <t>14</t>
  </si>
  <si>
    <t>Naktinė žvejyba</t>
  </si>
  <si>
    <t>LT</t>
  </si>
  <si>
    <t>Stambus planas</t>
  </si>
  <si>
    <t xml:space="preserve">Šunyčiai patruliai. Filmas </t>
  </si>
  <si>
    <t>Paw Patrol: The Movie</t>
  </si>
  <si>
    <t>Dukine Film Distribution / Paramount Pictures</t>
  </si>
  <si>
    <t>Amžinieji</t>
  </si>
  <si>
    <t>Eternals</t>
  </si>
  <si>
    <t xml:space="preserve">Enkanto </t>
  </si>
  <si>
    <t>Encanto</t>
  </si>
  <si>
    <t>Kosminis krepšinis: Nauja era</t>
  </si>
  <si>
    <t>Space jam 2 (Space Jam: A New Legacy)</t>
  </si>
  <si>
    <t>Laisvasis Gajus</t>
  </si>
  <si>
    <t>Free Guy</t>
  </si>
  <si>
    <t xml:space="preserve">Šuolis </t>
  </si>
  <si>
    <t>Moonmakers</t>
  </si>
  <si>
    <t>Matrica. Prisikėlimas</t>
  </si>
  <si>
    <t>Matrix Resurrecations</t>
  </si>
  <si>
    <t>Dainuok 2</t>
  </si>
  <si>
    <t>Sing 2</t>
  </si>
  <si>
    <t>19</t>
  </si>
  <si>
    <t>Išvarymas 3: Velnias privertė mane tai padaryti</t>
  </si>
  <si>
    <t>Conjuring 3</t>
  </si>
  <si>
    <t>Tylos zona 2</t>
  </si>
  <si>
    <t>A Quiet Place 2</t>
  </si>
  <si>
    <t xml:space="preserve">Nepataisomas Ronas </t>
  </si>
  <si>
    <t>Ron's Gone Wrong</t>
  </si>
  <si>
    <t>Savižudžių būrys. Mobilizacija</t>
  </si>
  <si>
    <t>Suicide Squad 2</t>
  </si>
  <si>
    <t>Pabėgimo kambarys 2: Išėjimo nėra</t>
  </si>
  <si>
    <t>Escape Room 2</t>
  </si>
  <si>
    <t>After. Kai mes pasiklydom</t>
  </si>
  <si>
    <t>After We Fell</t>
  </si>
  <si>
    <t>Garsų pasaulio įrašai</t>
  </si>
  <si>
    <t xml:space="preserve">Juodoji našlė </t>
  </si>
  <si>
    <t>Black Widow</t>
  </si>
  <si>
    <t>Šang-Či ir dešimties žiedų legenda</t>
  </si>
  <si>
    <t>Shang-Chi and the Legend of the Ten Rings</t>
  </si>
  <si>
    <t>Krudžiai 2. Naujasis amžius</t>
  </si>
  <si>
    <t>The Croods: A New Age</t>
  </si>
  <si>
    <t>Vilkas ir liūtas</t>
  </si>
  <si>
    <t>The Wolf and The Lion</t>
  </si>
  <si>
    <t>FR</t>
  </si>
  <si>
    <t>Vaiduoklių medžiotojai: Iš anapus</t>
  </si>
  <si>
    <t xml:space="preserve">Ghostbusters Afterlife </t>
  </si>
  <si>
    <t>Triušis Piteris2: Pabėgimas</t>
  </si>
  <si>
    <t>Peter Rabbit 2</t>
  </si>
  <si>
    <t>US, AU</t>
  </si>
  <si>
    <t>Helovinas žudo</t>
  </si>
  <si>
    <t>Halloween Kills</t>
  </si>
  <si>
    <t>Rėja ir paskutinysis drakonas</t>
  </si>
  <si>
    <t>Raya and the Last Dragon</t>
  </si>
  <si>
    <t>Tomas ir Džeris</t>
  </si>
  <si>
    <t>Tom and Jerry</t>
  </si>
  <si>
    <t xml:space="preserve">Eglutės 8 </t>
  </si>
  <si>
    <t>Ёлки 8</t>
  </si>
  <si>
    <t>RU</t>
  </si>
  <si>
    <t>10</t>
  </si>
  <si>
    <t>Vyriškas įniršis</t>
  </si>
  <si>
    <t>Wrath of Man (Cash Truck)</t>
  </si>
  <si>
    <t>ACME Film</t>
  </si>
  <si>
    <t>Nešventa</t>
  </si>
  <si>
    <t>Unholy</t>
  </si>
  <si>
    <t>11</t>
  </si>
  <si>
    <t>Nepažabojama dvasia</t>
  </si>
  <si>
    <t>Spirit Untamed</t>
  </si>
  <si>
    <t>Spurguliai</t>
  </si>
  <si>
    <t>Extinct</t>
  </si>
  <si>
    <t>US, CN</t>
  </si>
  <si>
    <t>VLG film</t>
  </si>
  <si>
    <t>Siela</t>
  </si>
  <si>
    <t>Soul</t>
  </si>
  <si>
    <t>13</t>
  </si>
  <si>
    <t>Į mėnulį</t>
  </si>
  <si>
    <t>Moonbound</t>
  </si>
  <si>
    <t>DE, AT</t>
  </si>
  <si>
    <t>Džiunglių kruizas</t>
  </si>
  <si>
    <t>Jungle Cruise</t>
  </si>
  <si>
    <t xml:space="preserve">Prancūzijos kronikos iš Liberčio, Kanzaso vakaro saulės </t>
  </si>
  <si>
    <t>The French Dispatch of the Liberty, Kansas Evening Sun</t>
  </si>
  <si>
    <t>US, DE</t>
  </si>
  <si>
    <t>Izaokas</t>
  </si>
  <si>
    <t>Film Jam</t>
  </si>
  <si>
    <t>Piktybinis</t>
  </si>
  <si>
    <t xml:space="preserve">Malignant </t>
  </si>
  <si>
    <t>Mano mielas monstras</t>
  </si>
  <si>
    <t>My Sweet Monster</t>
  </si>
  <si>
    <t>Aplink pasaulį per 80 dienų</t>
  </si>
  <si>
    <t>Around The World in 80 days</t>
  </si>
  <si>
    <t>FR, BE</t>
  </si>
  <si>
    <t>Vyras už pinigus</t>
  </si>
  <si>
    <t>Dublis LT</t>
  </si>
  <si>
    <t xml:space="preserve">Nepasotinamas alkis </t>
  </si>
  <si>
    <t>Antlers</t>
  </si>
  <si>
    <t>Operacija "O2"</t>
  </si>
  <si>
    <t>EE, LT, FI, LV</t>
  </si>
  <si>
    <t>Theatrical Film Distribution</t>
  </si>
  <si>
    <t>Žudiko žmonos asmens sargybinis</t>
  </si>
  <si>
    <t>The Hitman's Wife's Bodyguard</t>
  </si>
  <si>
    <t>Absoliutus blogis: Nauja formulė</t>
  </si>
  <si>
    <t>Resident Evil: Welcome to Raccoon City</t>
  </si>
  <si>
    <t>Mortal Kombat</t>
  </si>
  <si>
    <t>6</t>
  </si>
  <si>
    <t>Senatvė</t>
  </si>
  <si>
    <t>Old</t>
  </si>
  <si>
    <t>Mirties namai 2</t>
  </si>
  <si>
    <t>Dont Breathe 2</t>
  </si>
  <si>
    <t>12</t>
  </si>
  <si>
    <t>Tėvas</t>
  </si>
  <si>
    <t>The Father</t>
  </si>
  <si>
    <t>UK, FR</t>
  </si>
  <si>
    <t>Best Film</t>
  </si>
  <si>
    <t xml:space="preserve">Paskutinė dvikova </t>
  </si>
  <si>
    <t>The Last Duel</t>
  </si>
  <si>
    <t>Išvalymas amžiams</t>
  </si>
  <si>
    <t>Forever Purge</t>
  </si>
  <si>
    <t>Bėgikė</t>
  </si>
  <si>
    <t>LT, CZ</t>
  </si>
  <si>
    <t>M-Films</t>
  </si>
  <si>
    <t>Svajoklis Budis 2</t>
  </si>
  <si>
    <t>Rock Dog 2</t>
  </si>
  <si>
    <t>Godzila prieš Kongą</t>
  </si>
  <si>
    <t>Godzilla vs Kong</t>
  </si>
  <si>
    <t xml:space="preserve">Kruela </t>
  </si>
  <si>
    <t>Cruella</t>
  </si>
  <si>
    <t>Latė ir stebuklingas akmuo</t>
  </si>
  <si>
    <t>Latte &amp; the Magic Waterstone</t>
  </si>
  <si>
    <t>DE, BE</t>
  </si>
  <si>
    <t>Travolta</t>
  </si>
  <si>
    <t xml:space="preserve">Nakties namai </t>
  </si>
  <si>
    <t>The Night House</t>
  </si>
  <si>
    <t xml:space="preserve">Klajoklių žemė </t>
  </si>
  <si>
    <t>Nomadland</t>
  </si>
  <si>
    <t>Theatrical Film Distribution / 20th Century Fox</t>
  </si>
  <si>
    <t>Nekenčiu tavęs!</t>
  </si>
  <si>
    <t>Hating Game</t>
  </si>
  <si>
    <t>9</t>
  </si>
  <si>
    <t>Perspektyvi mergina</t>
  </si>
  <si>
    <t>Promising Young Woman</t>
  </si>
  <si>
    <t>UK</t>
  </si>
  <si>
    <t>Kortų skaičiuotojas</t>
  </si>
  <si>
    <t>The Card Counter</t>
  </si>
  <si>
    <t>CN, UK, US</t>
  </si>
  <si>
    <t>Kaimynai</t>
  </si>
  <si>
    <t>The People Upstairs</t>
  </si>
  <si>
    <t>ES</t>
  </si>
  <si>
    <t>5</t>
  </si>
  <si>
    <t>Kino pasaka</t>
  </si>
  <si>
    <t xml:space="preserve">Dar po vieną </t>
  </si>
  <si>
    <t>Druk</t>
  </si>
  <si>
    <t>DK, NL</t>
  </si>
  <si>
    <t>2</t>
  </si>
  <si>
    <t>Estinfilm</t>
  </si>
  <si>
    <t>Pilotas</t>
  </si>
  <si>
    <t>Летчик</t>
  </si>
  <si>
    <t>Nauja praeitis</t>
  </si>
  <si>
    <t>Reminiscence</t>
  </si>
  <si>
    <t>Pilė</t>
  </si>
  <si>
    <t>Les aventures de pil (Pil's Adventures)</t>
  </si>
  <si>
    <t>Bitininkas</t>
  </si>
  <si>
    <t>Candyman</t>
  </si>
  <si>
    <t>Kalėdos džiunglėse</t>
  </si>
  <si>
    <t>Christmas in the Jungle</t>
  </si>
  <si>
    <t>LV</t>
  </si>
  <si>
    <t>Kaip „Titanikas“ mane išgelbėjo</t>
  </si>
  <si>
    <t>How the Titanic Became My Lifeboat</t>
  </si>
  <si>
    <t>IS</t>
  </si>
  <si>
    <t>Benedeta</t>
  </si>
  <si>
    <t>Benedetta</t>
  </si>
  <si>
    <t>Kuponų karalienės</t>
  </si>
  <si>
    <t>Queenpins</t>
  </si>
  <si>
    <t>Černobylis. Bedugnė</t>
  </si>
  <si>
    <t>Чернобыль</t>
  </si>
  <si>
    <t xml:space="preserve">Laisvo elgesio močiutė 3. Pradžia </t>
  </si>
  <si>
    <t>Прабабушка легкого поведения. Начало</t>
  </si>
  <si>
    <t>Spiralė</t>
  </si>
  <si>
    <t>Spiral</t>
  </si>
  <si>
    <t xml:space="preserve">Paralelinės mamos </t>
  </si>
  <si>
    <t>Parallel Mothers</t>
  </si>
  <si>
    <t>Rifkino festivalis</t>
  </si>
  <si>
    <t>Rifkin‘s Festival</t>
  </si>
  <si>
    <t>ES, US, IT</t>
  </si>
  <si>
    <t>Seifas</t>
  </si>
  <si>
    <t>Waydown (The Vault)</t>
  </si>
  <si>
    <t>Žaliasis riteris</t>
  </si>
  <si>
    <t>The Green Knight</t>
  </si>
  <si>
    <t>IE, CA, US, UK</t>
  </si>
  <si>
    <t>Kibirkščiuojantis Luiso Veino gyvenimas</t>
  </si>
  <si>
    <t>The Eletrical Life of Louis Wain</t>
  </si>
  <si>
    <t>Eilė 19</t>
  </si>
  <si>
    <t>Ряд 19</t>
  </si>
  <si>
    <t>(Ne)Tobulas vyras</t>
  </si>
  <si>
    <t>I'm Your Man</t>
  </si>
  <si>
    <t>DE</t>
  </si>
  <si>
    <t>Ledo kelias</t>
  </si>
  <si>
    <t>The Ice Road</t>
  </si>
  <si>
    <t>Žose, tigras ir žuvis</t>
  </si>
  <si>
    <t>Josee, the Tiger and the Fish</t>
  </si>
  <si>
    <t>JP</t>
  </si>
  <si>
    <t>Apsėstoji</t>
  </si>
  <si>
    <t>Demonic</t>
  </si>
  <si>
    <t>CA</t>
  </si>
  <si>
    <t xml:space="preserve">Mainai su žudiku </t>
  </si>
  <si>
    <t>Freaky</t>
  </si>
  <si>
    <t>Dukine Film Distribution  /
Universal Pictures International</t>
  </si>
  <si>
    <t>Titane</t>
  </si>
  <si>
    <t>8</t>
  </si>
  <si>
    <t>A-One Films</t>
  </si>
  <si>
    <t>Kurjeris</t>
  </si>
  <si>
    <t>The Courier</t>
  </si>
  <si>
    <t>US, UK</t>
  </si>
  <si>
    <t xml:space="preserve">Kiaulė </t>
  </si>
  <si>
    <t>Pig</t>
  </si>
  <si>
    <t>Eifelis</t>
  </si>
  <si>
    <t>Eiffel</t>
  </si>
  <si>
    <t>Trokštantys mano mirties</t>
  </si>
  <si>
    <t>Those Who Wish me Dead</t>
  </si>
  <si>
    <t>Vestsaido istorija</t>
  </si>
  <si>
    <t>West Side Story</t>
  </si>
  <si>
    <t>Drive My Car</t>
  </si>
  <si>
    <t>Vilkolakiai tarp mūsų</t>
  </si>
  <si>
    <t>Werewolves Within</t>
  </si>
  <si>
    <t>Nes jai labai rūpi</t>
  </si>
  <si>
    <t>I Care a Lot</t>
  </si>
  <si>
    <t xml:space="preserve">Sinefilija </t>
  </si>
  <si>
    <t>Persų kalbos pamokos</t>
  </si>
  <si>
    <t>Persian Lessons</t>
  </si>
  <si>
    <t>RU, DE, BY</t>
  </si>
  <si>
    <t xml:space="preserve">Ugnis </t>
  </si>
  <si>
    <t>Огонь</t>
  </si>
  <si>
    <t>Padūkėlė Turu</t>
  </si>
  <si>
    <t>Turu the Wacky Hen</t>
  </si>
  <si>
    <t xml:space="preserve">ES, AR </t>
  </si>
  <si>
    <t>Lemtingas posūkis: Mirties pamatas</t>
  </si>
  <si>
    <t>Wrong Turn MSE</t>
  </si>
  <si>
    <t xml:space="preserve">Niekas </t>
  </si>
  <si>
    <t>Nobody</t>
  </si>
  <si>
    <t xml:space="preserve">Didžiapėdžio vaikis 2 </t>
  </si>
  <si>
    <t>Bigfoot family</t>
  </si>
  <si>
    <t>BE, FR</t>
  </si>
  <si>
    <t>VLG Film</t>
  </si>
  <si>
    <t>Amelija iš Monmartro (2001)</t>
  </si>
  <si>
    <t>Le Fabuleux destin d'Amélie Poulain (2001)</t>
  </si>
  <si>
    <t>FR, DE</t>
  </si>
  <si>
    <t>Kvepalai</t>
  </si>
  <si>
    <t>Les parfums</t>
  </si>
  <si>
    <t xml:space="preserve">Palma </t>
  </si>
  <si>
    <t>Пальма</t>
  </si>
  <si>
    <t>Ilga istorija trumpai</t>
  </si>
  <si>
    <t>Long Story Short</t>
  </si>
  <si>
    <t>AU</t>
  </si>
  <si>
    <t>Jokių liudininkų</t>
  </si>
  <si>
    <t>Cop Shop</t>
  </si>
  <si>
    <t>Frida. Viva la Vida</t>
  </si>
  <si>
    <t>IT</t>
  </si>
  <si>
    <t>Gyvatės akys: Eilinio Džo kilmė</t>
  </si>
  <si>
    <t>Snake Eyes: G.I. Joe Origins</t>
  </si>
  <si>
    <t>Undinė</t>
  </si>
  <si>
    <t>Undine</t>
  </si>
  <si>
    <t>Įtakingiausias Amerikos gangsteris</t>
  </si>
  <si>
    <t>Lansky</t>
  </si>
  <si>
    <t xml:space="preserve">Pakeleivių karta </t>
  </si>
  <si>
    <t>Voyagers</t>
  </si>
  <si>
    <t>Nuostabioji moteris 1984</t>
  </si>
  <si>
    <t>Wonder Woman 84</t>
  </si>
  <si>
    <t xml:space="preserve">Holivudo afera </t>
  </si>
  <si>
    <t>Comeback Trail</t>
  </si>
  <si>
    <t>Tiktai žvėrys</t>
  </si>
  <si>
    <t>Seules les bêtes</t>
  </si>
  <si>
    <t>Chaoso planeta</t>
  </si>
  <si>
    <t>Chaos Walking</t>
  </si>
  <si>
    <t>Sapnų kūrėjai</t>
  </si>
  <si>
    <t>Dreambuilders</t>
  </si>
  <si>
    <t>DK</t>
  </si>
  <si>
    <t>Bintė</t>
  </si>
  <si>
    <t>Binti</t>
  </si>
  <si>
    <t>BE</t>
  </si>
  <si>
    <t>1</t>
  </si>
  <si>
    <t>Skalvijos kino centras</t>
  </si>
  <si>
    <t>Teisingumo riteriai</t>
  </si>
  <si>
    <t>Retfærdighedens ryttere</t>
  </si>
  <si>
    <t xml:space="preserve">SE, DK, FI </t>
  </si>
  <si>
    <t>7</t>
  </si>
  <si>
    <t>Geriausi mūsų metai</t>
  </si>
  <si>
    <t>The Best Years</t>
  </si>
  <si>
    <t>4</t>
  </si>
  <si>
    <t>Greta Garbo</t>
  </si>
  <si>
    <t xml:space="preserve">Viskas praėjo gerai. </t>
  </si>
  <si>
    <t>Tout s'est bien passé</t>
  </si>
  <si>
    <t>Švelnūs kariai</t>
  </si>
  <si>
    <t>Vestuvių kalba</t>
  </si>
  <si>
    <t>Le discours</t>
  </si>
  <si>
    <t>Žmonės, kuriuos pažįstam</t>
  </si>
  <si>
    <t>Just a Moment</t>
  </si>
  <si>
    <t xml:space="preserve">Vasara'85 </t>
  </si>
  <si>
    <t>Été 85</t>
  </si>
  <si>
    <t>Dogtanjanas ir trys šunietininkai</t>
  </si>
  <si>
    <t>Dogtanian and the Three Muskehounds</t>
  </si>
  <si>
    <t xml:space="preserve">Ne bobų reikalai </t>
  </si>
  <si>
    <t>Нефутбол</t>
  </si>
  <si>
    <t>Polis</t>
  </si>
  <si>
    <t>Poly</t>
  </si>
  <si>
    <t>Gauja</t>
  </si>
  <si>
    <t>Smecka</t>
  </si>
  <si>
    <t>CZ, SK, LV</t>
  </si>
  <si>
    <t>Rozos vestuvės</t>
  </si>
  <si>
    <t>La boda de Rosa</t>
  </si>
  <si>
    <t>ES, FR</t>
  </si>
  <si>
    <t>DNR</t>
  </si>
  <si>
    <t>AND</t>
  </si>
  <si>
    <t>Supernova</t>
  </si>
  <si>
    <t>Alkio skonis</t>
  </si>
  <si>
    <t>A Taste of Hunger</t>
  </si>
  <si>
    <t>Paryžius. 13-as rajonas</t>
  </si>
  <si>
    <t>Les Olympiades, Paris 13e</t>
  </si>
  <si>
    <t>Išgyventi virš horizonto</t>
  </si>
  <si>
    <t>Horizon Line</t>
  </si>
  <si>
    <t>SE</t>
  </si>
  <si>
    <t xml:space="preserve">P. Cardin. Mados legenda </t>
  </si>
  <si>
    <t>House of Cardin</t>
  </si>
  <si>
    <t>US, FR</t>
  </si>
  <si>
    <t>Blumų šeimos istorija</t>
  </si>
  <si>
    <t>Penguin Bloom</t>
  </si>
  <si>
    <t xml:space="preserve">Blogos pasakos </t>
  </si>
  <si>
    <t>Bad Tales</t>
  </si>
  <si>
    <t>IT, CH</t>
  </si>
  <si>
    <t>Džentelmeniškas apiplėšimas</t>
  </si>
  <si>
    <t>The Misfits</t>
  </si>
  <si>
    <t>Prabudimas</t>
  </si>
  <si>
    <t>Awaken</t>
  </si>
  <si>
    <t>US, AE</t>
  </si>
  <si>
    <t>Šmėklų žemės kaliniai</t>
  </si>
  <si>
    <t>Prisoners of The Ghostland</t>
  </si>
  <si>
    <t>King's Man. Pradžia</t>
  </si>
  <si>
    <t>The King's Man</t>
  </si>
  <si>
    <t>Valdininko prakeiksmas</t>
  </si>
  <si>
    <t>Проклятый чиновник</t>
  </si>
  <si>
    <t>Aš niekada neverkiu</t>
  </si>
  <si>
    <t>Jak Najdalej Stad</t>
  </si>
  <si>
    <t>PL, IE</t>
  </si>
  <si>
    <t>Paskutinis didvyris: blogio ištakos</t>
  </si>
  <si>
    <t>Последний богатырь: Корень зла</t>
  </si>
  <si>
    <t>Išvalyti atmintį</t>
  </si>
  <si>
    <t>Effacer L'historique</t>
  </si>
  <si>
    <t>Jokūbas, Mimi ir kalbantys šunys</t>
  </si>
  <si>
    <t>Jekabs, Mimmi un runajosie suni</t>
  </si>
  <si>
    <t>LV, PL</t>
  </si>
  <si>
    <t>Parako kokteilis</t>
  </si>
  <si>
    <t>Gunpowder Milkshake</t>
  </si>
  <si>
    <t>Šarlatanas</t>
  </si>
  <si>
    <t>Charlatan</t>
  </si>
  <si>
    <t>CZ, PL,IE, SK</t>
  </si>
  <si>
    <t>Triumfas</t>
  </si>
  <si>
    <t>Un triomphe</t>
  </si>
  <si>
    <t>Europos kinas</t>
  </si>
  <si>
    <t>Arčiau debesų</t>
  </si>
  <si>
    <t>Cloudboy</t>
  </si>
  <si>
    <t>BG/SE/NL/NO</t>
  </si>
  <si>
    <t>Tuvė</t>
  </si>
  <si>
    <t>Tove</t>
  </si>
  <si>
    <t>FI</t>
  </si>
  <si>
    <t>Tamsta Varlius</t>
  </si>
  <si>
    <t>Meester Kikker</t>
  </si>
  <si>
    <t>NL</t>
  </si>
  <si>
    <t>Patrakėlė Marta Džein</t>
  </si>
  <si>
    <t>Calamity, a Childhood of Martha Jane Cannary</t>
  </si>
  <si>
    <t>UPĖ Media</t>
  </si>
  <si>
    <t>Paskutiniai ir pirmieji žmonės</t>
  </si>
  <si>
    <t>Last and First Men</t>
  </si>
  <si>
    <t>Boss Level</t>
  </si>
  <si>
    <t>Žudiko kodeksas</t>
  </si>
  <si>
    <t>The Protege</t>
  </si>
  <si>
    <t>Paprasta aistra</t>
  </si>
  <si>
    <t>Passion simple</t>
  </si>
  <si>
    <t>Meinstrymas</t>
  </si>
  <si>
    <t>Mainstream</t>
  </si>
  <si>
    <t>Viešbutis "Grand Budapest"</t>
  </si>
  <si>
    <t>The Grand Budapest Hotel</t>
  </si>
  <si>
    <t>Įsimylėjusi Figaro</t>
  </si>
  <si>
    <t>Falling for Figaro</t>
  </si>
  <si>
    <t xml:space="preserve">Helmut Newton: begėdiškas grožis </t>
  </si>
  <si>
    <t>Helmut Newton: The Bad and the Beautiful</t>
  </si>
  <si>
    <t xml:space="preserve">Ypatingieji </t>
  </si>
  <si>
    <t>The Specials</t>
  </si>
  <si>
    <t xml:space="preserve">Theatrical Film Distribution </t>
  </si>
  <si>
    <t>Kalėdos Islandijoje</t>
  </si>
  <si>
    <t>Bergmál</t>
  </si>
  <si>
    <t>Karštakošė gražuolė</t>
  </si>
  <si>
    <t>Jolt</t>
  </si>
  <si>
    <t>Augintiniai susivienija</t>
  </si>
  <si>
    <t>Pets United</t>
  </si>
  <si>
    <t>UK, CN, DE</t>
  </si>
  <si>
    <t>Keliaujantys paukščiai</t>
  </si>
  <si>
    <t>Les oiseaux de passage</t>
  </si>
  <si>
    <t>BE/FR</t>
  </si>
  <si>
    <t>Atsargiai, ragana</t>
  </si>
  <si>
    <t>Zlogonje</t>
  </si>
  <si>
    <t>MK</t>
  </si>
  <si>
    <t>Vertėjai</t>
  </si>
  <si>
    <t>Les traducteurs</t>
  </si>
  <si>
    <t>Dylere</t>
  </si>
  <si>
    <t>La Dorrone</t>
  </si>
  <si>
    <t>Ant erelio sparnų</t>
  </si>
  <si>
    <t>Ride the Eagle</t>
  </si>
  <si>
    <t>Unlimited Media</t>
  </si>
  <si>
    <t>Aš esu Greta</t>
  </si>
  <si>
    <t>I Am Greta</t>
  </si>
  <si>
    <t>3</t>
  </si>
  <si>
    <t>Suteik man sparnus</t>
  </si>
  <si>
    <t>Donne moi des Ailes</t>
  </si>
  <si>
    <t>Selekcininkė</t>
  </si>
  <si>
    <t>Breeder</t>
  </si>
  <si>
    <t>Elniuko Ailo kelionė per Laplandiją</t>
  </si>
  <si>
    <t>Aïlo: Une odyssée en Laponie</t>
  </si>
  <si>
    <t>FI, FR</t>
  </si>
  <si>
    <t>Estinfilms</t>
  </si>
  <si>
    <t>Romi salonas</t>
  </si>
  <si>
    <t>Kapsalon Romi</t>
  </si>
  <si>
    <t>NL, DE</t>
  </si>
  <si>
    <t>Nepaprasta Remio kelionė</t>
  </si>
  <si>
    <t>Rémi sans famille</t>
  </si>
  <si>
    <t>Miestas prie upės</t>
  </si>
  <si>
    <t>Pilsēta pie upes</t>
  </si>
  <si>
    <t>Artbox</t>
  </si>
  <si>
    <t>Gauruoti šnipai</t>
  </si>
  <si>
    <t>Spycies</t>
  </si>
  <si>
    <t>CN, FR</t>
  </si>
  <si>
    <t>Ežiukas Sonic</t>
  </si>
  <si>
    <t>Sonic The Hedgehog</t>
  </si>
  <si>
    <t>US, JP, CA</t>
  </si>
  <si>
    <t>Būsiu su tavim</t>
  </si>
  <si>
    <t>Nepatogus Kinas</t>
  </si>
  <si>
    <t xml:space="preserve">Kalakutas, vynas ir merginos </t>
  </si>
  <si>
    <t>Dinner With Friends</t>
  </si>
  <si>
    <t>Pitbulis</t>
  </si>
  <si>
    <t>Pitbull</t>
  </si>
  <si>
    <t>PL</t>
  </si>
  <si>
    <t>Kinostar Filmverleih</t>
  </si>
  <si>
    <t xml:space="preserve">Užsimaskavę šnipai </t>
  </si>
  <si>
    <t>Spies In Disguise</t>
  </si>
  <si>
    <t>Theatrical Film Distribution /
20th Century Fox</t>
  </si>
  <si>
    <t>Kolos praraja. Požemių balsai</t>
  </si>
  <si>
    <t>Кольская сверхглубокая</t>
  </si>
  <si>
    <t>Dičkis šuo Klifordas</t>
  </si>
  <si>
    <t>Clifford The Big Red Dog</t>
  </si>
  <si>
    <t>US, UK, CA</t>
  </si>
  <si>
    <t>SKŪBIS DŪ!</t>
  </si>
  <si>
    <t>Scoob!</t>
  </si>
  <si>
    <t xml:space="preserve">Lesė grįžta </t>
  </si>
  <si>
    <t>Lassie</t>
  </si>
  <si>
    <t>Šuniškas pokštas</t>
  </si>
  <si>
    <t>Trouble</t>
  </si>
  <si>
    <t>CA, US</t>
  </si>
  <si>
    <t>Garsioji meškinų invazija į Siciliją</t>
  </si>
  <si>
    <t>La Fameuse Invasion des ours en Sicile</t>
  </si>
  <si>
    <t>FR, IT</t>
  </si>
  <si>
    <t>Gagarinas</t>
  </si>
  <si>
    <t>Gagarine</t>
  </si>
  <si>
    <t>Pirmyn</t>
  </si>
  <si>
    <t>Onward</t>
  </si>
  <si>
    <t>Bažirao Mastani</t>
  </si>
  <si>
    <t>Bajirao Mastani</t>
  </si>
  <si>
    <t>IN</t>
  </si>
  <si>
    <t>Eros Fz</t>
  </si>
  <si>
    <t>Monstrų atostogos</t>
  </si>
  <si>
    <t>Legend of Hallowaiian</t>
  </si>
  <si>
    <t>Vaiduoklių žemė</t>
  </si>
  <si>
    <t>Incident In A Ghost Land</t>
  </si>
  <si>
    <t>CA, FR</t>
  </si>
  <si>
    <t>Drakono raitelis</t>
  </si>
  <si>
    <t>Dragon Rider</t>
  </si>
  <si>
    <t>Arkties komanda</t>
  </si>
  <si>
    <t>Arctic Dogs</t>
  </si>
  <si>
    <t xml:space="preserve">UK, KR, IN </t>
  </si>
  <si>
    <t>Panelė Rūgštynė</t>
  </si>
  <si>
    <t>Jamais Contente</t>
  </si>
  <si>
    <t>Mūsų namai</t>
  </si>
  <si>
    <t>Where We Belong</t>
  </si>
  <si>
    <t>CH</t>
  </si>
  <si>
    <t>Kapitonas Kardadantis ir stebuklingas deimantas</t>
  </si>
  <si>
    <t>Captain Sabertooth and the Magic Diamond</t>
  </si>
  <si>
    <t>NO</t>
  </si>
  <si>
    <t>Dilili Paryžiuje</t>
  </si>
  <si>
    <t>Dilili à Paris</t>
  </si>
  <si>
    <t>Kristaus kūnas</t>
  </si>
  <si>
    <t>Boże Ciało</t>
  </si>
  <si>
    <t>PL, FR</t>
  </si>
  <si>
    <t>Mano mama gorila</t>
  </si>
  <si>
    <t>Apstjärnan</t>
  </si>
  <si>
    <t>SE, DK, FI</t>
  </si>
  <si>
    <t>Prakaituok!</t>
  </si>
  <si>
    <t>Sweat</t>
  </si>
  <si>
    <t>SE, PL</t>
  </si>
  <si>
    <t>Kino aljansas</t>
  </si>
  <si>
    <t>Kosminis Samsamas</t>
  </si>
  <si>
    <t>Samsam</t>
  </si>
  <si>
    <t>Piktieji paukščiai. Filmas 2</t>
  </si>
  <si>
    <t>The Angry Birds Movie 2</t>
  </si>
  <si>
    <t>FI, US</t>
  </si>
  <si>
    <t>Feliksas ir Morgos Lobis</t>
  </si>
  <si>
    <t>Felix and the Hidden Treasure</t>
  </si>
  <si>
    <t>Mano brolis vaikosi dinozaurus</t>
  </si>
  <si>
    <t>Mio fratello rincorre i dinosauri</t>
  </si>
  <si>
    <t>IT, ES</t>
  </si>
  <si>
    <t xml:space="preserve">Vikingas Vikas </t>
  </si>
  <si>
    <t>Vic the Viking and the Magic Sword</t>
  </si>
  <si>
    <t>Nesėkmė dulkinantis arba šelmiškas porno</t>
  </si>
  <si>
    <t>Babardeala cu bucluc sau porno balamuc</t>
  </si>
  <si>
    <t xml:space="preserve">RO, LU, CZ, HR </t>
  </si>
  <si>
    <t>Tapytoja ir vagis</t>
  </si>
  <si>
    <t>he Painter and the Thief</t>
  </si>
  <si>
    <t>Liūtas karalius</t>
  </si>
  <si>
    <t>The Lion King</t>
  </si>
  <si>
    <t>Nuostabi epocha</t>
  </si>
  <si>
    <t>La Belle Epoque</t>
  </si>
  <si>
    <t>Žavusis žudikas Tedas Bandis</t>
  </si>
  <si>
    <t>Extremely Wicked, Shockingly Evil, and Vile</t>
  </si>
  <si>
    <t>Paslaptingas sodas</t>
  </si>
  <si>
    <t xml:space="preserve">Secret Garden </t>
  </si>
  <si>
    <t>Vampyriukas</t>
  </si>
  <si>
    <t>Petit vampire</t>
  </si>
  <si>
    <t>Metai prieš karą</t>
  </si>
  <si>
    <t>Gads pirms kara</t>
  </si>
  <si>
    <t>LV, CZ, LT</t>
  </si>
  <si>
    <t>Meilės reikalai</t>
  </si>
  <si>
    <t>Les choses qu'on dit, les choses qu'on fait</t>
  </si>
  <si>
    <t>Šuns tikslas 2</t>
  </si>
  <si>
    <t>Molly and Max (A Dog's Journey)</t>
  </si>
  <si>
    <t>Gražus sūnus</t>
  </si>
  <si>
    <t>Beautiful Boy</t>
  </si>
  <si>
    <t>Nauja tvarka</t>
  </si>
  <si>
    <t>Nuevo orden</t>
  </si>
  <si>
    <t>FR, MX</t>
  </si>
  <si>
    <t>Liberté</t>
  </si>
  <si>
    <t>FR, ES, PT</t>
  </si>
  <si>
    <t>Playmobil Filmas</t>
  </si>
  <si>
    <t>Playmobil: The Movie</t>
  </si>
  <si>
    <t>FR, US</t>
  </si>
  <si>
    <t>Quo vadis, Aida?</t>
  </si>
  <si>
    <t xml:space="preserve">BA, AT, RO, NL, DE, PL, FR </t>
  </si>
  <si>
    <t xml:space="preserve">Obuoliai </t>
  </si>
  <si>
    <t>Mila</t>
  </si>
  <si>
    <t>GR, PL, SI</t>
  </si>
  <si>
    <t>Tykantis šešėliuose</t>
  </si>
  <si>
    <t>He's Out There</t>
  </si>
  <si>
    <t>Nuosavas šnipas</t>
  </si>
  <si>
    <t>My Spy</t>
  </si>
  <si>
    <t>Sniego daugiau nebus</t>
  </si>
  <si>
    <t>Śniegu już nigdy nie będzie</t>
  </si>
  <si>
    <t>PL, DE</t>
  </si>
  <si>
    <t xml:space="preserve">Kliedesiai </t>
  </si>
  <si>
    <t>Delirium</t>
  </si>
  <si>
    <t>Troliai 2</t>
  </si>
  <si>
    <t>Trolls World Tour</t>
  </si>
  <si>
    <t>Enfant Terrible</t>
  </si>
  <si>
    <t>Bohemijos rapsodija</t>
  </si>
  <si>
    <t>Bohemian Rhapsody</t>
  </si>
  <si>
    <t>Blogio nėra</t>
  </si>
  <si>
    <t>Sheytan vojud nadarad</t>
  </si>
  <si>
    <t>DE, CZ, IR</t>
  </si>
  <si>
    <t>Tarp pilkų debesų</t>
  </si>
  <si>
    <t>Berniukas ir pasaulis</t>
  </si>
  <si>
    <t>O Menino e o Mundo</t>
  </si>
  <si>
    <t>BR</t>
  </si>
  <si>
    <t>Erdvėlaivis Žemė</t>
  </si>
  <si>
    <t>Spaceship Earth</t>
  </si>
  <si>
    <t>Lumière!</t>
  </si>
  <si>
    <t>Silvana</t>
  </si>
  <si>
    <t>Silvana - väck mig när ni vaknat</t>
  </si>
  <si>
    <t>Medaus šalis</t>
  </si>
  <si>
    <t>Honeyland</t>
  </si>
  <si>
    <t>Išgyventi vasarą</t>
  </si>
  <si>
    <t xml:space="preserve">Tobula žmona </t>
  </si>
  <si>
    <t>How to be a good wife</t>
  </si>
  <si>
    <t>Parazitas</t>
  </si>
  <si>
    <t>Gisaengchung</t>
  </si>
  <si>
    <t>KR</t>
  </si>
  <si>
    <t>Neišskiriami</t>
  </si>
  <si>
    <t>Charter</t>
  </si>
  <si>
    <t>SE, DK, NO</t>
  </si>
  <si>
    <t>Gunda</t>
  </si>
  <si>
    <t>NO, US</t>
  </si>
  <si>
    <t>Adomas</t>
  </si>
  <si>
    <t>Adam</t>
  </si>
  <si>
    <t>BG, SE, NL, NO</t>
  </si>
  <si>
    <t>Europos Kinas</t>
  </si>
  <si>
    <t>DE, RU</t>
  </si>
  <si>
    <t>DE. RU</t>
  </si>
  <si>
    <t>CZ, PL, SK</t>
  </si>
  <si>
    <t>US, EA</t>
  </si>
  <si>
    <t>LT, EE, FI, LV</t>
  </si>
  <si>
    <t>Rodiklis</t>
  </si>
  <si>
    <t>Reikšmė</t>
  </si>
  <si>
    <t xml:space="preserve">Premjerų skaičius </t>
  </si>
  <si>
    <t>Lietuviškų filmų premjerų skaičius</t>
  </si>
  <si>
    <t>Bendras filmų skaičius</t>
  </si>
  <si>
    <t>Bendros pajamos</t>
  </si>
  <si>
    <t>Bendras žiūrovų skaičius</t>
  </si>
  <si>
    <t>Filmų dalis rinkoje, %</t>
  </si>
  <si>
    <t>Kategorija</t>
  </si>
  <si>
    <t>Pajamos %</t>
  </si>
  <si>
    <t>Žiūrovų skaičius %</t>
  </si>
  <si>
    <t>Filmų skaičius</t>
  </si>
  <si>
    <t>Lietuva</t>
  </si>
  <si>
    <t>Europa</t>
  </si>
  <si>
    <t>JAV</t>
  </si>
  <si>
    <t>Kita</t>
  </si>
  <si>
    <t>Pasiskirstymas pagal platintojus</t>
  </si>
  <si>
    <t>Eil. nr</t>
  </si>
  <si>
    <t>Dukine Film Distribution / Universal Pictures International</t>
  </si>
  <si>
    <t>Kino Aljansas</t>
  </si>
  <si>
    <t>Theatrical Film Distribution / 20th Century Fox / WDSMPI</t>
  </si>
  <si>
    <t>Theatrical Film Distribution / IN SCRIPT</t>
  </si>
  <si>
    <t>Greta Garbo Films</t>
  </si>
  <si>
    <t>LT TOP</t>
  </si>
  <si>
    <t xml:space="preserve">Pajamos </t>
  </si>
  <si>
    <t>Gucci mados namai (House of Gucci)</t>
  </si>
  <si>
    <t>Mirtis palauks (No Time To Die)</t>
  </si>
  <si>
    <t>Adamsų šeimynėlė 2 (The Addams Family 2)</t>
  </si>
  <si>
    <t>Ponas kūdikis 2. Šeimos reikalai (The Boss Baby: Family Business)</t>
  </si>
  <si>
    <t>Greiti ir įsiutę 9 (Fast and Furious 9)</t>
  </si>
  <si>
    <t>Dainuok 2 (Sing 2)</t>
  </si>
  <si>
    <t>Krudžiai 2. Naujasis amžius (The Croods: A New Age)</t>
  </si>
  <si>
    <t>Helovinas žudo (Halloween Kills)</t>
  </si>
  <si>
    <t>Nepažabojama dvasia (Spirit Untamed)</t>
  </si>
  <si>
    <t>Senatvė (Old)</t>
  </si>
  <si>
    <t>Išvalymas amžiams (Forever Purge)</t>
  </si>
  <si>
    <t>Bitininkas (Candyman)</t>
  </si>
  <si>
    <t>Mainai su žudiku (Freaky)</t>
  </si>
  <si>
    <t>Niekas (Nobody)</t>
  </si>
  <si>
    <t>Troliai 2 (Trolls World Tour)</t>
  </si>
  <si>
    <t>Dukine Film Distribution / Universal Pictures International Total</t>
  </si>
  <si>
    <t>Lukas (Luca)</t>
  </si>
  <si>
    <t>Amžinieji (Eternals)</t>
  </si>
  <si>
    <t>Enkanto (Encanto)</t>
  </si>
  <si>
    <t>Laisvasis Gajus (Free Guy)</t>
  </si>
  <si>
    <t>Nepataisomas Ronas (Ron's Gone Wrong)</t>
  </si>
  <si>
    <t>Juodoji našlė (Black Widow)</t>
  </si>
  <si>
    <t>Šang-Či ir dešimties žiedų legenda (Shang-Chi and the Legend of the Ten Rings)</t>
  </si>
  <si>
    <t>Rėja ir paskutinysis drakonas (Raya and the Last Dragon)</t>
  </si>
  <si>
    <t>Siela (Soul)</t>
  </si>
  <si>
    <t>Džiunglių kruizas (Jungle Cruise)</t>
  </si>
  <si>
    <t>Prancūzijos kronikos iš Liberčio, Kanzaso vakaro saulės (The French Dispatch of the Liberty, Kansas Evening Sun)</t>
  </si>
  <si>
    <t>Nepasotinamas alkis (Antlers)</t>
  </si>
  <si>
    <t>Paskutinė dvikova (The Last Duel)</t>
  </si>
  <si>
    <t>Kruela (Cruella)</t>
  </si>
  <si>
    <t>Nakties namai (The Night House)</t>
  </si>
  <si>
    <t>Vestsaido istorija (West Side Story)</t>
  </si>
  <si>
    <t>King's Man. Pradžia (The King's Man)</t>
  </si>
  <si>
    <t>Pirmyn (Onward)</t>
  </si>
  <si>
    <t>Liūtas karalius (The Lion King)</t>
  </si>
  <si>
    <t>Theatrical Film Distribution / WDSMPI Total</t>
  </si>
  <si>
    <t>Žmogus voras: nėra kelio atgal (Spiderman No Way Home)</t>
  </si>
  <si>
    <t>Venomas 2 (Venom Let There Be Carnage)</t>
  </si>
  <si>
    <t>Pabėgimo kambarys 2: Išėjimo nėra (Escape Room 2)</t>
  </si>
  <si>
    <t>Vaiduoklių medžiotojai: Iš anapus (Ghostbusters Afterlife )</t>
  </si>
  <si>
    <t>Triušis Piteris2: Pabėgimas (Peter Rabbit 2)</t>
  </si>
  <si>
    <t>Nešventa (Unholy)</t>
  </si>
  <si>
    <t>Absoliutus blogis: Nauja formulė (Resident Evil: Welcome to Raccoon City)</t>
  </si>
  <si>
    <t>Mirties namai 2 (Dont Breathe 2)</t>
  </si>
  <si>
    <t>Piktieji paukščiai. Filmas 2 (The Angry Birds Movie 2)</t>
  </si>
  <si>
    <t>ACME Film / SONY Total</t>
  </si>
  <si>
    <t>Kopa (Dune)</t>
  </si>
  <si>
    <t>Kosminis krepšinis: Nauja era (Space jam 2 (Space Jam: A New Legacy))</t>
  </si>
  <si>
    <t>Matrica. Prisikėlimas (Matrix Resurrecations)</t>
  </si>
  <si>
    <t>Išvarymas 3: Velnias privertė mane tai padaryti (Conjuring 3)</t>
  </si>
  <si>
    <t>Savižudžių būrys. Mobilizacija (Suicide Squad 2)</t>
  </si>
  <si>
    <t>Tomas ir Džeris (Tom and Jerry)</t>
  </si>
  <si>
    <t>Piktybinis (Malignant )</t>
  </si>
  <si>
    <t>Mortal Kombat (Mortal Kombat)</t>
  </si>
  <si>
    <t>Godzila prieš Kongą (Godzilla vs Kong)</t>
  </si>
  <si>
    <t>Nauja praeitis (Reminiscence)</t>
  </si>
  <si>
    <t>Trokštantys mano mirties (Those Who Wish me Dead)</t>
  </si>
  <si>
    <t>Nuostabioji moteris 1984 (Wonder Woman 84)</t>
  </si>
  <si>
    <t>SKŪBIS DŪ! (Scoob!)</t>
  </si>
  <si>
    <t>ACME Film / WB Total</t>
  </si>
  <si>
    <t>After. Kai mes pasiklydom (After We Fell)</t>
  </si>
  <si>
    <t>Vilkas ir liūtas (The Wolf and The Lion)</t>
  </si>
  <si>
    <t>Eglutės 8 (Ёлки 8)</t>
  </si>
  <si>
    <t>Žudiko žmonos asmens sargybinis (The Hitman's Wife's Bodyguard)</t>
  </si>
  <si>
    <t>Pilotas (Летчик)</t>
  </si>
  <si>
    <t>Laisvo elgesio močiutė 3. Pradžia (Прабабушка легкого поведения. Начало)</t>
  </si>
  <si>
    <t>Eilė 19 (Ряд 19)</t>
  </si>
  <si>
    <t>Sinefilija (Sinefilija )</t>
  </si>
  <si>
    <t>Ugnis (Огонь)</t>
  </si>
  <si>
    <t>Palma (Пальма)</t>
  </si>
  <si>
    <t>Įtakingiausias Amerikos gangsteris (Lansky)</t>
  </si>
  <si>
    <t>Pakeleivių karta (Voyagers)</t>
  </si>
  <si>
    <t>Ne bobų reikalai (Нефутбол)</t>
  </si>
  <si>
    <t>Augintiniai susivienija (Pets United)</t>
  </si>
  <si>
    <t>Monstrų atostogos (Legend of Hallowaiian)</t>
  </si>
  <si>
    <t>Drakono raitelis (Dragon Rider)</t>
  </si>
  <si>
    <t>Kapitonas Kardadantis ir stebuklingas deimantas (Captain Sabertooth and the Magic Diamond)</t>
  </si>
  <si>
    <t>Metai prieš karą (Gads pirms kara)</t>
  </si>
  <si>
    <t>Garsų pasaulio įrašai Total</t>
  </si>
  <si>
    <t>Vyriškas įniršis (Wrath of Man (Cash Truck))</t>
  </si>
  <si>
    <t>Į mėnulį (Moonbound)</t>
  </si>
  <si>
    <t>Mano mielas monstras (My Sweet Monster)</t>
  </si>
  <si>
    <t>Svajoklis Budis 2 (Rock Dog 2)</t>
  </si>
  <si>
    <t>Nekenčiu tavęs! (Hating Game)</t>
  </si>
  <si>
    <t>Pilė (Les aventures de pil (Pil's Adventures))</t>
  </si>
  <si>
    <t>Kalėdos džiunglėse (Christmas in the Jungle)</t>
  </si>
  <si>
    <t>Kuponų karalienės (Queenpins)</t>
  </si>
  <si>
    <t>Spiralė (Spiral)</t>
  </si>
  <si>
    <t>Seifas (Waydown (The Vault))</t>
  </si>
  <si>
    <t>Kurjeris (The Courier)</t>
  </si>
  <si>
    <t>Vilkolakiai tarp mūsų (Werewolves Within)</t>
  </si>
  <si>
    <t>Nes jai labai rūpi (I Care a Lot)</t>
  </si>
  <si>
    <t>Padūkėlė Turu (Turu the Wacky Hen)</t>
  </si>
  <si>
    <t>Lemtingas posūkis: Mirties pamatas (Wrong Turn MSE)</t>
  </si>
  <si>
    <t>Ilga istorija trumpai (Long Story Short)</t>
  </si>
  <si>
    <t>Jokių liudininkų (Cop Shop)</t>
  </si>
  <si>
    <t>Chaoso planeta (Chaos Walking)</t>
  </si>
  <si>
    <t>Sapnų kūrėjai (Dreambuilders)</t>
  </si>
  <si>
    <t>Dogtanjanas ir trys šunietininkai (Dogtanian and the Three Muskehounds)</t>
  </si>
  <si>
    <t>Išgyventi virš horizonto (Horizon Line)</t>
  </si>
  <si>
    <t>Gauruoti šnipai (Spycies)</t>
  </si>
  <si>
    <t>Šuniškas pokštas (Trouble)</t>
  </si>
  <si>
    <t>Paslaptingas sodas (Secret Garden )</t>
  </si>
  <si>
    <t>Šuns tikslas 2 (Molly and Max (A Dog's Journey))</t>
  </si>
  <si>
    <t>PLAYMOBIL filmas (Playmobil: The Movie)</t>
  </si>
  <si>
    <t>Nuosavas šnipas (My Spy)</t>
  </si>
  <si>
    <t>Tarp pilkų debesų (Ashes in the Snow)</t>
  </si>
  <si>
    <t>ACME Film Total</t>
  </si>
  <si>
    <t>Šunyčiai patruliai. Filmas (Paw Patrol: The Movie)</t>
  </si>
  <si>
    <t>Tylos zona 2 (A Quiet Place 2)</t>
  </si>
  <si>
    <t>Gyvatės akys: Eilinio Džo kilmė (Snake Eyes: G.I. Joe Origins)</t>
  </si>
  <si>
    <t>Ežiukas Sonic (Sonic The Hedgehog)</t>
  </si>
  <si>
    <t>Dičkis šuo Klifordas (Clifford The Big Red Dog)</t>
  </si>
  <si>
    <t>Dukine Film Distribution / Paramount Pictures Total</t>
  </si>
  <si>
    <t>Spurguliai (Extinct)</t>
  </si>
  <si>
    <t>Aplink pasaulį per 80 dienų (Around The World in 80 days)</t>
  </si>
  <si>
    <t>Perspektyvi mergina (Promising Young Woman)</t>
  </si>
  <si>
    <t>Kortų skaičiuotojas (The Card Counter)</t>
  </si>
  <si>
    <t>Paralelinės mamos (Parallel Mothers)</t>
  </si>
  <si>
    <t>Rifkino festivalis (Rifkin‘s Festival)</t>
  </si>
  <si>
    <t>Žaliasis riteris (The Green Knight)</t>
  </si>
  <si>
    <t>Kibirkščiuojantis Luiso Veino gyvenimas (The Eletrical Life of Louis Wain)</t>
  </si>
  <si>
    <t>(Ne)Tobulas vyras (I'm Your Man)</t>
  </si>
  <si>
    <t>Ledo kelias (The Ice Road)</t>
  </si>
  <si>
    <t>Žose, tigras ir žuvis (Josee, the Tiger and the Fish)</t>
  </si>
  <si>
    <t>Eifelis (Eiffel)</t>
  </si>
  <si>
    <t>Didžiapėdžio vaikis 2 (Bigfoot family)</t>
  </si>
  <si>
    <t>Holivudo afera (Comeback Trail)</t>
  </si>
  <si>
    <t>Parako kokteilis (Gunpowder Milkshake)</t>
  </si>
  <si>
    <t>Boss Level (Boss Level)</t>
  </si>
  <si>
    <t>Karštakošė gražuolė (Jolt)</t>
  </si>
  <si>
    <t>Kolos praraja. Požemių balsai (Кольская сверхглубокая)</t>
  </si>
  <si>
    <t>Lesė grįžta (Lassie)</t>
  </si>
  <si>
    <t>Arkties komanda (Arctic Dogs)</t>
  </si>
  <si>
    <t>Kosminis Samsamas (Samsam)</t>
  </si>
  <si>
    <t>Vikingas Vikas (Vic the Viking and the Magic Sword)</t>
  </si>
  <si>
    <t>Nuostabi epocha (La Belle Epoque)</t>
  </si>
  <si>
    <t>Tobula žmona (How to be a good wife)</t>
  </si>
  <si>
    <t>VLG Film Total</t>
  </si>
  <si>
    <t>Naktinė žvejyba (Naktinė žvejyba)</t>
  </si>
  <si>
    <t>Stambus planas Total</t>
  </si>
  <si>
    <t>Šuolis (Šuolis )</t>
  </si>
  <si>
    <t>Švelnūs kariai (Švelnūs kariai)</t>
  </si>
  <si>
    <t>Moonmakers Total</t>
  </si>
  <si>
    <t>Tėvas (The Father)</t>
  </si>
  <si>
    <t>Benedeta (Benedetta)</t>
  </si>
  <si>
    <t>Persų kalbos pamokos (Persian Lessons)</t>
  </si>
  <si>
    <t>Amelija iš Monmartro (2001) (Le Fabuleux destin d'Amélie Poulain (2001))</t>
  </si>
  <si>
    <t>Kvepalai (Les parfums)</t>
  </si>
  <si>
    <t>Polis (Poly)</t>
  </si>
  <si>
    <t>Alkio skonis (A Taste of Hunger)</t>
  </si>
  <si>
    <t>P. Cardin. Mados legenda (House of Cardin)</t>
  </si>
  <si>
    <t>Prabudimas (Awaken)</t>
  </si>
  <si>
    <t>Valdininko prakeiksmas (Проклятый чиновник)</t>
  </si>
  <si>
    <t>Paskutinis didvyris: blogio ištakos (Последний богатырь: Корень зла)</t>
  </si>
  <si>
    <t>Šarlatanas (Charlatan)</t>
  </si>
  <si>
    <t>Paprasta aistra (Passion simple)</t>
  </si>
  <si>
    <t>Selekcininkė (Breeder)</t>
  </si>
  <si>
    <t>Mano brolis vaikosi dinozaurus (Mio fratello rincorre i dinosauri)</t>
  </si>
  <si>
    <t>Best Film Total</t>
  </si>
  <si>
    <t>Kaip „Titanikas“ mane išgelbėjo (How the Titanic Became My Lifeboat)</t>
  </si>
  <si>
    <t>Černobylis. Bedugnė (Чернобыль)</t>
  </si>
  <si>
    <t>Apsėstoji (Demonic)</t>
  </si>
  <si>
    <t>Kiaulė (Pig)</t>
  </si>
  <si>
    <t>Supernova (Supernova)</t>
  </si>
  <si>
    <t>Blumų šeimos istorija (Penguin Bloom)</t>
  </si>
  <si>
    <t>Džentelmeniškas apiplėšimas (The Misfits)</t>
  </si>
  <si>
    <t>Šmėklų žemės kaliniai (Prisoners of The Ghostland)</t>
  </si>
  <si>
    <t>Žudiko kodeksas (The Protege)</t>
  </si>
  <si>
    <t>Ypatingieji (The Specials)</t>
  </si>
  <si>
    <t>Kalakutas, vynas ir merginos (Dinner With Friends)</t>
  </si>
  <si>
    <t>Vaiduoklių žemė (Incident In A Ghost Land)</t>
  </si>
  <si>
    <t>Žavusis žudikas Tedas Bandis (Extremely Wicked, Shockingly Evil, and Vile)</t>
  </si>
  <si>
    <t>Tykantis šešėliuose (He's Out There)</t>
  </si>
  <si>
    <t>Kliedesiai (Delirium)</t>
  </si>
  <si>
    <t>Theatrical Film Distribution Total</t>
  </si>
  <si>
    <t>Titane (Titane)</t>
  </si>
  <si>
    <t>Drive My Car (Drive My Car)</t>
  </si>
  <si>
    <t>Frida. Viva la Vida (Frida. Viva la Vida)</t>
  </si>
  <si>
    <t>Undinė (Undine)</t>
  </si>
  <si>
    <t>Tiktai žvėrys (Seules les bêtes)</t>
  </si>
  <si>
    <t>Viskas praėjo gerai. (Tout s'est bien passé)</t>
  </si>
  <si>
    <t>Vestuvių kalba (Le discours)</t>
  </si>
  <si>
    <t>Vasara'85 (Été 85)</t>
  </si>
  <si>
    <t>DNR (AND)</t>
  </si>
  <si>
    <t>Paryžius. 13-as rajonas (Les Olympiades, Paris 13e)</t>
  </si>
  <si>
    <t>Blogos pasakos (Bad Tales)</t>
  </si>
  <si>
    <t>Išvalyti atmintį (Effacer L'historique)</t>
  </si>
  <si>
    <t>Paskutiniai ir pirmieji žmonės (Last and First Men)</t>
  </si>
  <si>
    <t>Meinstrymas (Mainstream)</t>
  </si>
  <si>
    <t>Helmut Newton: begėdiškas grožis (Helmut Newton: The Bad and the Beautiful)</t>
  </si>
  <si>
    <t>Dylere (La Dorrone)</t>
  </si>
  <si>
    <t>A-One Films Total</t>
  </si>
  <si>
    <t>Izaokas (Izaokas)</t>
  </si>
  <si>
    <t>Film Jam Total</t>
  </si>
  <si>
    <t>Vyras už pinigus (Vyras už pinigus)</t>
  </si>
  <si>
    <t>Dublis LT Total</t>
  </si>
  <si>
    <t>Operacija "O2" (Operacija "O2")</t>
  </si>
  <si>
    <t>Theatrical Film Distribution / IN SCRIPT Total</t>
  </si>
  <si>
    <t>Dar po vieną (Druk)</t>
  </si>
  <si>
    <t>Teisingumo riteriai (Retfærdighedens ryttere)</t>
  </si>
  <si>
    <t>Tuvė (Tove)</t>
  </si>
  <si>
    <t>Vertėjai (Les traducteurs)</t>
  </si>
  <si>
    <t>Elniuko Ailo kelionė per Laplandiją (Aïlo: Une odyssée en Laponie)</t>
  </si>
  <si>
    <t>Nepaprasta Remio kelionė (Rémi sans famille)</t>
  </si>
  <si>
    <t>Dilili Paryžiuje (Dilili à Paris)</t>
  </si>
  <si>
    <t>Feliksas ir Morgos Lobis (Felix and the Hidden Treasure)</t>
  </si>
  <si>
    <t>Estinfilm Total</t>
  </si>
  <si>
    <t>Bėgikė (Bėgikė)</t>
  </si>
  <si>
    <t>M-Films Total</t>
  </si>
  <si>
    <t>Kaimynai (Sentimental)</t>
  </si>
  <si>
    <t>Rozos vestuvės (La boda de Rosa)</t>
  </si>
  <si>
    <t>Įsimylėjusi Figaro (Falling for Figaro)</t>
  </si>
  <si>
    <t>Erdvėlaivis Žemė (Spaceship Earth)</t>
  </si>
  <si>
    <t>Medaus šalis (Honeyland)</t>
  </si>
  <si>
    <t>Adomas (Adam)</t>
  </si>
  <si>
    <t>Kino pasaka Total</t>
  </si>
  <si>
    <t>Latė ir stebuklingas akmuo (Latte &amp; the Magic Waterstone)</t>
  </si>
  <si>
    <t>Travolta Total</t>
  </si>
  <si>
    <t>Klajoklių žemė (Nomadland)</t>
  </si>
  <si>
    <t>Užsimaskavę šnipai (Spies In Disguise)</t>
  </si>
  <si>
    <t>Theatrical Film Distribution / 20th Century Fox / WDSMPI Total</t>
  </si>
  <si>
    <t>Bintė (Binti)</t>
  </si>
  <si>
    <t>Gauja (Smecka)</t>
  </si>
  <si>
    <t>Aš niekada neverkiu (Jak Najdalej Stad)</t>
  </si>
  <si>
    <t>Jokūbas, Mimi ir kalbantys šunys (Jekabs, Mimmi un runajosie suni)</t>
  </si>
  <si>
    <t>Arčiau debesų (Cloudboy)</t>
  </si>
  <si>
    <t>Tamsta Varlius (Meester Kikker)</t>
  </si>
  <si>
    <t>Keliaujantys paukščiai (Les oiseaux de passage)</t>
  </si>
  <si>
    <t>Atsargiai, ragana (Zlogonje)</t>
  </si>
  <si>
    <t>Romi salonas (Kapsalon Romi)</t>
  </si>
  <si>
    <t>Panelė Rūgštynė (Jamais Contente)</t>
  </si>
  <si>
    <t>Mūsų namai (Where We Belong)</t>
  </si>
  <si>
    <t>Mano mama gorila (Apstjärnan)</t>
  </si>
  <si>
    <t>Skalvijos kino centras Total</t>
  </si>
  <si>
    <t>Triumfas (Un triomphe)</t>
  </si>
  <si>
    <t>Aš esu Greta (I Am Greta)</t>
  </si>
  <si>
    <t>Suteik man sparnus (Donne moi des Ailes)</t>
  </si>
  <si>
    <t>Garsioji meškinų invazija į Siciliją (La Fameuse Invasion des ours en Sicile)</t>
  </si>
  <si>
    <t>Gagarinas (Gagarine)</t>
  </si>
  <si>
    <t>Kristaus kūnas (Boże Ciało)</t>
  </si>
  <si>
    <t>Nesėkmė dulkinantis arba šelmiškas porno (Babardeala cu bucluc sau porno balamuc)</t>
  </si>
  <si>
    <t>Tapytoja ir vagis (he Painter and the Thief)</t>
  </si>
  <si>
    <t>Vampyriukas (Petit vampire)</t>
  </si>
  <si>
    <t>Meilės reikalai (Les choses qu'on dit, les choses qu'on fait)</t>
  </si>
  <si>
    <t>Gražus sūnus (Beautiful Boy)</t>
  </si>
  <si>
    <t>Nauja tvarka (Nuevo orden)</t>
  </si>
  <si>
    <t>Liberté (Liberté)</t>
  </si>
  <si>
    <t>Quo vadis, Aida? (Quo vadis, Aida?)</t>
  </si>
  <si>
    <t>Obuoliai (Mila)</t>
  </si>
  <si>
    <t>Sniego daugiau nebus (Śniegu już nigdy nie będzie)</t>
  </si>
  <si>
    <t>Blogio nėra (Sheytan vojud nadarad)</t>
  </si>
  <si>
    <t>Berniukas ir pasaulis (O Menino e o Mundo)</t>
  </si>
  <si>
    <t>Lumière! (Lumière!)</t>
  </si>
  <si>
    <t>Silvana (Silvana - Väck mig när ni vaknat)</t>
  </si>
  <si>
    <t>Išgyventi vasarą (Išgyventi vasarą)</t>
  </si>
  <si>
    <t>Parazitas (Gisaengchung)</t>
  </si>
  <si>
    <t>Gunda (Gunda)</t>
  </si>
  <si>
    <t>Europos kinas Total</t>
  </si>
  <si>
    <t>Geriausi mūsų metai (The Best Years)</t>
  </si>
  <si>
    <t>Kalėdos Islandijoje (Bergmál)</t>
  </si>
  <si>
    <t>Greta Garbo Films Total</t>
  </si>
  <si>
    <t>Žmonės, kuriuos pažįstam (Žmonės, kuriuos pažįstam)</t>
  </si>
  <si>
    <t>Just a Moment Total</t>
  </si>
  <si>
    <t>Patrakėlė Marta Džein (Calamity, a Childhood of Martha Jane Cannary)</t>
  </si>
  <si>
    <t>UPĖ Media Total</t>
  </si>
  <si>
    <t>Viešbutis "Grand Budapest" (The Grand Budapest Hotel)</t>
  </si>
  <si>
    <t>Bohemijos rapsodija (Bohemian Rhapsody)</t>
  </si>
  <si>
    <t>Theatrical Film Distribution / 20th Century Fox Total</t>
  </si>
  <si>
    <t>Ant erelio sparnų (Ride the Eagle)</t>
  </si>
  <si>
    <t>Unlimited Media Total</t>
  </si>
  <si>
    <t>Miestas prie upės (Pilsēta pie upes)</t>
  </si>
  <si>
    <t>Artbox Total</t>
  </si>
  <si>
    <t>Būsiu su tavim (Būsiu su tavim)</t>
  </si>
  <si>
    <t>Nepatogus Kinas Total</t>
  </si>
  <si>
    <t>Pitbulis (Pitbull)</t>
  </si>
  <si>
    <t>Kinostar Filmverleih Total</t>
  </si>
  <si>
    <t>Bažirao Mastani (Bajirao Mastani)</t>
  </si>
  <si>
    <t>Eros Fz Total</t>
  </si>
  <si>
    <t>Prakaituok! (Sweat)</t>
  </si>
  <si>
    <t>Enfant Terrible (Enfant Terrible)</t>
  </si>
  <si>
    <t>Neišskiriami (Charter)</t>
  </si>
  <si>
    <t>Kino Aljansas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</si>
</sst>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#,##0\ &quot;€&quot;"/>
    <numFmt numFmtId="166" formatCode="yyyy/mm/dd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1"/>
      <name val="Calibri"/>
      <family val="2"/>
      <charset val="186"/>
    </font>
    <font>
      <b/>
      <sz val="11"/>
      <color theme="1"/>
      <name val="Calibri"/>
      <family val="2"/>
      <charset val="186"/>
      <scheme val="minor"/>
    </font>
    <font>
      <b/>
      <sz val="11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medium">
        <color rgb="FF808080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/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3" fontId="0" fillId="0" borderId="2" xfId="0" applyNumberFormat="1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3" fontId="0" fillId="0" borderId="1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3" fontId="0" fillId="0" borderId="0" xfId="0" applyNumberFormat="1"/>
    <xf numFmtId="0" fontId="3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1" fillId="0" borderId="0" xfId="0" applyFont="1"/>
    <xf numFmtId="165" fontId="1" fillId="0" borderId="0" xfId="0" applyNumberFormat="1" applyFont="1"/>
    <xf numFmtId="165" fontId="0" fillId="0" borderId="0" xfId="0" applyNumberFormat="1"/>
    <xf numFmtId="165" fontId="2" fillId="0" borderId="6" xfId="0" applyNumberFormat="1" applyFont="1" applyBorder="1" applyAlignment="1">
      <alignment horizontal="center" vertical="center"/>
    </xf>
    <xf numFmtId="165" fontId="0" fillId="0" borderId="1" xfId="0" applyNumberFormat="1" applyBorder="1" applyAlignment="1">
      <alignment horizontal="right" vertical="center"/>
    </xf>
    <xf numFmtId="165" fontId="2" fillId="0" borderId="1" xfId="0" applyNumberFormat="1" applyFont="1" applyBorder="1" applyAlignment="1">
      <alignment horizontal="center" vertical="center"/>
    </xf>
    <xf numFmtId="165" fontId="0" fillId="0" borderId="1" xfId="0" applyNumberFormat="1" applyBorder="1"/>
    <xf numFmtId="165" fontId="0" fillId="0" borderId="2" xfId="0" applyNumberFormat="1" applyBorder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3" fontId="0" fillId="0" borderId="1" xfId="0" applyNumberFormat="1" applyBorder="1"/>
    <xf numFmtId="166" fontId="0" fillId="0" borderId="0" xfId="0" applyNumberFormat="1"/>
    <xf numFmtId="166" fontId="2" fillId="0" borderId="6" xfId="0" applyNumberFormat="1" applyFont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3" fillId="0" borderId="0" xfId="0" applyFont="1"/>
    <xf numFmtId="2" fontId="0" fillId="0" borderId="0" xfId="0" applyNumberFormat="1"/>
    <xf numFmtId="0" fontId="3" fillId="0" borderId="0" xfId="0" applyFont="1" applyAlignment="1">
      <alignment wrapText="1"/>
    </xf>
    <xf numFmtId="165" fontId="3" fillId="0" borderId="0" xfId="0" applyNumberFormat="1" applyFont="1"/>
    <xf numFmtId="3" fontId="3" fillId="0" borderId="0" xfId="0" applyNumberFormat="1" applyFont="1"/>
    <xf numFmtId="4" fontId="0" fillId="0" borderId="0" xfId="0" applyNumberFormat="1"/>
    <xf numFmtId="1" fontId="0" fillId="0" borderId="0" xfId="0" applyNumberFormat="1"/>
    <xf numFmtId="166" fontId="3" fillId="0" borderId="0" xfId="0" applyNumberFormat="1" applyFont="1"/>
    <xf numFmtId="0" fontId="0" fillId="0" borderId="0" xfId="0" applyAlignment="1">
      <alignment horizontal="right"/>
    </xf>
  </cellXfs>
  <cellStyles count="1">
    <cellStyle name="Normal" xfId="0" builtinId="0"/>
  </cellStyles>
  <dxfs count="113">
    <dxf>
      <numFmt numFmtId="166" formatCode="yyyy/mm/dd;@"/>
    </dxf>
    <dxf>
      <numFmt numFmtId="166" formatCode="yyyy/mm/dd;@"/>
    </dxf>
    <dxf>
      <numFmt numFmtId="3" formatCode="#,##0"/>
    </dxf>
    <dxf>
      <numFmt numFmtId="165" formatCode="#,##0\ &quot;€&quot;"/>
    </dxf>
    <dxf>
      <numFmt numFmtId="165" formatCode="#,##0\ &quot;€&quot;"/>
    </dxf>
    <dxf>
      <alignment horizontal="left" vertical="bottom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vertical="center" textRotation="0" wrapText="0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/>
        <bottom/>
      </border>
    </dxf>
    <dxf>
      <alignment horizontal="lef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numFmt numFmtId="166" formatCode="yyyy/mm/dd;@"/>
    </dxf>
    <dxf>
      <numFmt numFmtId="166" formatCode="yyyy/mm/dd;@"/>
    </dxf>
    <dxf>
      <numFmt numFmtId="3" formatCode="#,##0"/>
    </dxf>
    <dxf>
      <numFmt numFmtId="165" formatCode="#,##0\ &quot;€&quot;"/>
    </dxf>
    <dxf>
      <numFmt numFmtId="165" formatCode="#,##0\ &quot;€&quot;"/>
    </dxf>
    <dxf>
      <alignment horizontal="left" vertical="bottom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numFmt numFmtId="166" formatCode="yyyy/mm/dd;@"/>
    </dxf>
    <dxf>
      <numFmt numFmtId="166" formatCode="yyyy/mm/dd;@"/>
    </dxf>
    <dxf>
      <numFmt numFmtId="3" formatCode="#,##0"/>
    </dxf>
    <dxf>
      <numFmt numFmtId="165" formatCode="#,##0\ &quot;€&quot;"/>
    </dxf>
    <dxf>
      <numFmt numFmtId="165" formatCode="#,##0\ &quot;€&quot;"/>
    </dxf>
    <dxf>
      <alignment horizontal="left" vertical="bottom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numFmt numFmtId="166" formatCode="yyyy/mm/dd;@"/>
    </dxf>
    <dxf>
      <numFmt numFmtId="166" formatCode="yyyy/mm/dd;@"/>
    </dxf>
    <dxf>
      <numFmt numFmtId="3" formatCode="#,##0"/>
    </dxf>
    <dxf>
      <numFmt numFmtId="165" formatCode="#,##0\ &quot;€&quot;"/>
    </dxf>
    <dxf>
      <numFmt numFmtId="165" formatCode="#,##0\ &quot;€&quot;"/>
      <border outline="0">
        <left style="thin">
          <color rgb="FFBFBFBF"/>
        </left>
      </border>
    </dxf>
    <dxf>
      <alignment horizontal="left" vertical="center" textRotation="0" wrapText="0" indent="0" justifyLastLine="0" shrinkToFit="0" readingOrder="0"/>
    </dxf>
    <dxf>
      <alignment horizontal="left" vertical="center"/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numFmt numFmtId="166" formatCode="yyyy/mm/dd;@"/>
    </dxf>
    <dxf>
      <numFmt numFmtId="166" formatCode="yyyy/mm/dd;@"/>
    </dxf>
    <dxf>
      <numFmt numFmtId="3" formatCode="#,##0"/>
    </dxf>
    <dxf>
      <numFmt numFmtId="165" formatCode="#,##0\ &quot;€&quot;"/>
    </dxf>
    <dxf>
      <numFmt numFmtId="165" formatCode="#,##0\ &quot;€&quot;"/>
    </dxf>
    <dxf>
      <alignment horizontal="left" vertical="bottom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numFmt numFmtId="166" formatCode="yyyy/mm/dd;@"/>
    </dxf>
    <dxf>
      <numFmt numFmtId="166" formatCode="yyyy/mm/dd;@"/>
    </dxf>
    <dxf>
      <numFmt numFmtId="3" formatCode="#,##0"/>
    </dxf>
    <dxf>
      <numFmt numFmtId="165" formatCode="#,##0\ &quot;€&quot;"/>
    </dxf>
    <dxf>
      <numFmt numFmtId="165" formatCode="#,##0\ &quot;€&quot;"/>
      <border outline="0">
        <left style="thin">
          <color rgb="FFBFBFBF"/>
        </left>
      </border>
    </dxf>
    <dxf>
      <alignment horizontal="left" vertical="center" textRotation="0" wrapText="0" indent="0" justifyLastLine="0" shrinkToFit="0" readingOrder="0"/>
    </dxf>
    <dxf>
      <alignment horizontal="left" vertical="center"/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numFmt numFmtId="166" formatCode="yyyy/mm/dd;@"/>
    </dxf>
    <dxf>
      <numFmt numFmtId="166" formatCode="yyyy/mm/dd;@"/>
    </dxf>
    <dxf>
      <numFmt numFmtId="3" formatCode="#,##0"/>
    </dxf>
    <dxf>
      <numFmt numFmtId="165" formatCode="#,##0\ &quot;€&quot;"/>
    </dxf>
    <dxf>
      <numFmt numFmtId="165" formatCode="#,##0\ &quot;€&quot;"/>
    </dxf>
    <dxf>
      <alignment horizontal="left" vertical="bottom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numFmt numFmtId="166" formatCode="yyyy/mm/dd;@"/>
    </dxf>
    <dxf>
      <numFmt numFmtId="166" formatCode="yyyy/mm/dd;@"/>
    </dxf>
    <dxf>
      <numFmt numFmtId="3" formatCode="#,##0"/>
    </dxf>
    <dxf>
      <numFmt numFmtId="165" formatCode="#,##0\ &quot;€&quot;"/>
    </dxf>
    <dxf>
      <numFmt numFmtId="165" formatCode="#,##0\ &quot;€&quot;"/>
    </dxf>
    <dxf>
      <alignment horizontal="left" vertical="bottom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numFmt numFmtId="166" formatCode="yyyy/mm/dd;@"/>
    </dxf>
    <dxf>
      <numFmt numFmtId="166" formatCode="yyyy/mm/dd;@"/>
    </dxf>
    <dxf>
      <numFmt numFmtId="3" formatCode="#,##0"/>
    </dxf>
    <dxf>
      <numFmt numFmtId="165" formatCode="#,##0\ &quot;€&quot;"/>
    </dxf>
    <dxf>
      <numFmt numFmtId="165" formatCode="#,##0\ &quot;€&quot;"/>
      <border outline="0">
        <left style="thin">
          <color rgb="FFBFBFBF"/>
        </left>
      </border>
    </dxf>
    <dxf>
      <alignment horizontal="left" vertical="bottom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vertical="center"/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ill>
        <patternFill>
          <fgColor indexed="64"/>
          <bgColor auto="1"/>
        </patternFill>
      </fill>
    </dxf>
    <dxf>
      <fill>
        <patternFill>
          <fgColor indexed="64"/>
          <bgColor auto="1"/>
        </patternFill>
      </fill>
    </dxf>
    <dxf>
      <fill>
        <patternFill>
          <fgColor indexed="64"/>
          <bgColor auto="1"/>
        </patternFill>
      </fill>
    </dxf>
    <dxf>
      <numFmt numFmtId="3" formatCode="#,##0"/>
    </dxf>
    <dxf>
      <fill>
        <patternFill>
          <fgColor indexed="64"/>
          <bgColor auto="1"/>
        </patternFill>
      </fill>
    </dxf>
    <dxf>
      <numFmt numFmtId="165" formatCode="#,##0\ &quot;€&quot;"/>
    </dxf>
    <dxf>
      <numFmt numFmtId="165" formatCode="#,##0\ &quot;€&quot;"/>
      <fill>
        <patternFill>
          <fgColor indexed="64"/>
          <bgColor auto="1"/>
        </patternFill>
      </fill>
    </dxf>
    <dxf>
      <alignment horizontal="left" vertical="bottom" textRotation="0" wrapText="0" indent="0" justifyLastLine="0" shrinkToFit="0" readingOrder="0"/>
    </dxf>
    <dxf>
      <fill>
        <patternFill>
          <fgColor indexed="64"/>
          <bgColor auto="1"/>
        </patternFill>
      </fill>
      <alignment horizontal="left" textRotation="0" wrapText="0" indent="0" justifyLastLine="0" shrinkToFit="0" readingOrder="0"/>
    </dxf>
    <dxf>
      <alignment horizontal="lef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fill>
        <patternFill>
          <fgColor indexed="64"/>
          <bgColor auto="1"/>
        </patternFill>
      </fill>
    </dxf>
    <dxf>
      <fill>
        <patternFill>
          <fgColor indexed="64"/>
          <bgColor auto="1"/>
        </patternFill>
      </fill>
    </dxf>
    <dxf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ill>
        <patternFill>
          <fgColor indexed="64"/>
          <bgColor auto="1"/>
        </patternFill>
      </fill>
    </dxf>
    <dxf>
      <border outline="0">
        <bottom style="thin">
          <color rgb="FFBFBFBF"/>
        </bottom>
      </border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</font>
      <fill>
        <patternFill>
          <fgColor indexed="64"/>
          <bgColor auto="1"/>
        </patternFill>
      </fill>
      <alignment horizontal="center" vertical="center"/>
      <border outline="0">
        <left style="thin">
          <color rgb="FFBFBFBF"/>
        </left>
        <right style="thin">
          <color rgb="FFBFBFBF"/>
        </right>
        <top/>
        <bottom/>
      </border>
    </dxf>
    <dxf>
      <numFmt numFmtId="166" formatCode="yyyy/mm/dd;@"/>
    </dxf>
    <dxf>
      <numFmt numFmtId="3" formatCode="#,##0"/>
    </dxf>
    <dxf>
      <numFmt numFmtId="165" formatCode="#,##0\ &quot;€&quot;"/>
    </dxf>
    <dxf>
      <numFmt numFmtId="166" formatCode="yyyy/mm/dd;@"/>
    </dxf>
    <dxf>
      <numFmt numFmtId="166" formatCode="yyyy/mm/dd;@"/>
    </dxf>
    <dxf>
      <numFmt numFmtId="3" formatCode="#,##0"/>
    </dxf>
    <dxf>
      <numFmt numFmtId="165" formatCode="#,##0\ &quot;€&quot;"/>
    </dxf>
    <dxf>
      <font>
        <b/>
        <charset val="186"/>
      </font>
    </dxf>
    <dxf>
      <numFmt numFmtId="1" formatCode="0"/>
    </dxf>
    <dxf>
      <numFmt numFmtId="1" formatCode="0"/>
    </dxf>
    <dxf>
      <numFmt numFmtId="3" formatCode="#,##0"/>
    </dxf>
    <dxf>
      <numFmt numFmtId="3" formatCode="#,##0"/>
    </dxf>
    <dxf>
      <numFmt numFmtId="165" formatCode="#,##0\ &quot;€&quot;"/>
    </dxf>
    <dxf>
      <numFmt numFmtId="165" formatCode="#,##0\ &quot;€&quot;"/>
    </dxf>
    <dxf>
      <font>
        <b/>
        <charset val="186"/>
      </font>
    </dxf>
    <dxf>
      <font>
        <b/>
        <charset val="186"/>
      </font>
    </dxf>
    <dxf>
      <alignment horizontal="right" vertical="bottom" textRotation="0" wrapText="0" indent="0" justifyLastLine="0" shrinkToFit="0" readingOrder="0"/>
    </dxf>
    <dxf>
      <numFmt numFmtId="2" formatCode="0.00"/>
    </dxf>
    <dxf>
      <numFmt numFmtId="2" formatCode="0.00"/>
    </dxf>
    <dxf>
      <numFmt numFmtId="4" formatCode="#,##0.00"/>
    </dxf>
    <dxf>
      <numFmt numFmtId="2" formatCode="0.00"/>
    </dxf>
    <dxf>
      <numFmt numFmtId="3" formatCode="#,##0"/>
    </dxf>
    <dxf>
      <numFmt numFmtId="3" formatCode="#,##0"/>
    </dxf>
    <dxf>
      <numFmt numFmtId="165" formatCode="#,##0\ &quot;€&quot;"/>
    </dxf>
    <dxf>
      <numFmt numFmtId="165" formatCode="#,##0\ &quot;€&quot;"/>
    </dxf>
    <dxf>
      <font>
        <b/>
        <charset val="186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2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t-LT"/>
              <a:t>Pajam</a:t>
            </a:r>
            <a:r>
              <a:rPr lang="en-US"/>
              <a:t>os (GBO)</a:t>
            </a:r>
            <a:r>
              <a:rPr lang="lt-LT"/>
              <a:t> (%)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lt-LT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Suvestinė!$E$10</c:f>
              <c:strCache>
                <c:ptCount val="1"/>
                <c:pt idx="0">
                  <c:v>Pajamos %</c:v>
                </c:pt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4">
                      <a:shade val="58000"/>
                      <a:tint val="50000"/>
                      <a:satMod val="300000"/>
                    </a:schemeClr>
                  </a:gs>
                  <a:gs pos="35000">
                    <a:schemeClr val="accent4">
                      <a:shade val="58000"/>
                      <a:tint val="37000"/>
                      <a:satMod val="300000"/>
                    </a:schemeClr>
                  </a:gs>
                  <a:gs pos="100000">
                    <a:schemeClr val="accent4">
                      <a:shade val="58000"/>
                      <a:tint val="15000"/>
                      <a:satMod val="350000"/>
                    </a:schemeClr>
                  </a:gs>
                </a:gsLst>
                <a:lin ang="16200000" scaled="1"/>
              </a:gradFill>
              <a:ln>
                <a:noFill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1A7E-4938-80CD-FF638B506C10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shade val="86000"/>
                      <a:tint val="50000"/>
                      <a:satMod val="300000"/>
                    </a:schemeClr>
                  </a:gs>
                  <a:gs pos="35000">
                    <a:schemeClr val="accent4">
                      <a:shade val="86000"/>
                      <a:tint val="37000"/>
                      <a:satMod val="300000"/>
                    </a:schemeClr>
                  </a:gs>
                  <a:gs pos="100000">
                    <a:schemeClr val="accent4">
                      <a:shade val="86000"/>
                      <a:tint val="15000"/>
                      <a:satMod val="350000"/>
                    </a:schemeClr>
                  </a:gs>
                </a:gsLst>
                <a:lin ang="16200000" scaled="1"/>
              </a:gradFill>
              <a:ln>
                <a:noFill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3-1A7E-4938-80CD-FF638B506C10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4">
                      <a:tint val="86000"/>
                      <a:tint val="50000"/>
                      <a:satMod val="300000"/>
                    </a:schemeClr>
                  </a:gs>
                  <a:gs pos="35000">
                    <a:schemeClr val="accent4">
                      <a:tint val="86000"/>
                      <a:tint val="37000"/>
                      <a:satMod val="300000"/>
                    </a:schemeClr>
                  </a:gs>
                  <a:gs pos="100000">
                    <a:schemeClr val="accent4">
                      <a:tint val="86000"/>
                      <a:tint val="15000"/>
                      <a:satMod val="350000"/>
                    </a:schemeClr>
                  </a:gs>
                </a:gsLst>
                <a:lin ang="16200000" scaled="1"/>
              </a:gradFill>
              <a:ln>
                <a:noFill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5-1A7E-4938-80CD-FF638B506C10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tint val="58000"/>
                      <a:tint val="50000"/>
                      <a:satMod val="300000"/>
                    </a:schemeClr>
                  </a:gs>
                  <a:gs pos="35000">
                    <a:schemeClr val="accent4">
                      <a:tint val="58000"/>
                      <a:tint val="37000"/>
                      <a:satMod val="300000"/>
                    </a:schemeClr>
                  </a:gs>
                  <a:gs pos="100000">
                    <a:schemeClr val="accent4">
                      <a:tint val="58000"/>
                      <a:tint val="15000"/>
                      <a:satMod val="350000"/>
                    </a:schemeClr>
                  </a:gs>
                </a:gsLst>
                <a:lin ang="16200000" scaled="1"/>
              </a:gradFill>
              <a:ln>
                <a:noFill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7-1A7E-4938-80CD-FF638B506C1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t-LT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tx1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Suvestinė!$B$11:$B$14</c:f>
              <c:strCache>
                <c:ptCount val="4"/>
                <c:pt idx="0">
                  <c:v>Lietuva</c:v>
                </c:pt>
                <c:pt idx="1">
                  <c:v>Europa</c:v>
                </c:pt>
                <c:pt idx="2">
                  <c:v>JAV</c:v>
                </c:pt>
                <c:pt idx="3">
                  <c:v>Kita</c:v>
                </c:pt>
              </c:strCache>
            </c:strRef>
          </c:cat>
          <c:val>
            <c:numRef>
              <c:f>Suvestinė!$E$11:$E$14</c:f>
              <c:numCache>
                <c:formatCode>0.00</c:formatCode>
                <c:ptCount val="4"/>
                <c:pt idx="0">
                  <c:v>6.3179999999999996</c:v>
                </c:pt>
                <c:pt idx="1">
                  <c:v>15.558999999999999</c:v>
                </c:pt>
                <c:pt idx="2">
                  <c:v>77.372</c:v>
                </c:pt>
                <c:pt idx="3">
                  <c:v>0.75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A7E-4938-80CD-FF638B506C10}"/>
            </c:ext>
          </c:extLst>
        </c:ser>
        <c:dLbls>
          <c:dLblPos val="in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lt-L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2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t-LT"/>
              <a:t>Žiūrov</a:t>
            </a:r>
            <a:r>
              <a:rPr lang="en-US"/>
              <a:t>ai</a:t>
            </a:r>
            <a:r>
              <a:rPr lang="en-US" baseline="0"/>
              <a:t> (ADM) </a:t>
            </a:r>
            <a:r>
              <a:rPr lang="lt-LT"/>
              <a:t>(%)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lt-LT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Suvestinė!$F$10</c:f>
              <c:strCache>
                <c:ptCount val="1"/>
                <c:pt idx="0">
                  <c:v>Žiūrovų skaičius %</c:v>
                </c:pt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4">
                      <a:shade val="58000"/>
                      <a:tint val="50000"/>
                      <a:satMod val="300000"/>
                    </a:schemeClr>
                  </a:gs>
                  <a:gs pos="35000">
                    <a:schemeClr val="accent4">
                      <a:shade val="58000"/>
                      <a:tint val="37000"/>
                      <a:satMod val="300000"/>
                    </a:schemeClr>
                  </a:gs>
                  <a:gs pos="100000">
                    <a:schemeClr val="accent4">
                      <a:shade val="58000"/>
                      <a:tint val="15000"/>
                      <a:satMod val="350000"/>
                    </a:schemeClr>
                  </a:gs>
                </a:gsLst>
                <a:lin ang="16200000" scaled="1"/>
              </a:gradFill>
              <a:ln>
                <a:noFill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7AB8-4DFE-8E66-577940797204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shade val="86000"/>
                      <a:tint val="50000"/>
                      <a:satMod val="300000"/>
                    </a:schemeClr>
                  </a:gs>
                  <a:gs pos="35000">
                    <a:schemeClr val="accent4">
                      <a:shade val="86000"/>
                      <a:tint val="37000"/>
                      <a:satMod val="300000"/>
                    </a:schemeClr>
                  </a:gs>
                  <a:gs pos="100000">
                    <a:schemeClr val="accent4">
                      <a:shade val="86000"/>
                      <a:tint val="15000"/>
                      <a:satMod val="350000"/>
                    </a:schemeClr>
                  </a:gs>
                </a:gsLst>
                <a:lin ang="16200000" scaled="1"/>
              </a:gradFill>
              <a:ln>
                <a:noFill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3-7AB8-4DFE-8E66-577940797204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4">
                      <a:tint val="86000"/>
                      <a:tint val="50000"/>
                      <a:satMod val="300000"/>
                    </a:schemeClr>
                  </a:gs>
                  <a:gs pos="35000">
                    <a:schemeClr val="accent4">
                      <a:tint val="86000"/>
                      <a:tint val="37000"/>
                      <a:satMod val="300000"/>
                    </a:schemeClr>
                  </a:gs>
                  <a:gs pos="100000">
                    <a:schemeClr val="accent4">
                      <a:tint val="86000"/>
                      <a:tint val="15000"/>
                      <a:satMod val="350000"/>
                    </a:schemeClr>
                  </a:gs>
                </a:gsLst>
                <a:lin ang="16200000" scaled="1"/>
              </a:gradFill>
              <a:ln>
                <a:noFill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5-7AB8-4DFE-8E66-577940797204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tint val="58000"/>
                      <a:tint val="50000"/>
                      <a:satMod val="300000"/>
                    </a:schemeClr>
                  </a:gs>
                  <a:gs pos="35000">
                    <a:schemeClr val="accent4">
                      <a:tint val="58000"/>
                      <a:tint val="37000"/>
                      <a:satMod val="300000"/>
                    </a:schemeClr>
                  </a:gs>
                  <a:gs pos="100000">
                    <a:schemeClr val="accent4">
                      <a:tint val="58000"/>
                      <a:tint val="15000"/>
                      <a:satMod val="350000"/>
                    </a:schemeClr>
                  </a:gs>
                </a:gsLst>
                <a:lin ang="16200000" scaled="1"/>
              </a:gradFill>
              <a:ln>
                <a:noFill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7-7AB8-4DFE-8E66-57794079720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t-LT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tx1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Suvestinė!$B$11:$B$14</c:f>
              <c:strCache>
                <c:ptCount val="4"/>
                <c:pt idx="0">
                  <c:v>Lietuva</c:v>
                </c:pt>
                <c:pt idx="1">
                  <c:v>Europa</c:v>
                </c:pt>
                <c:pt idx="2">
                  <c:v>JAV</c:v>
                </c:pt>
                <c:pt idx="3">
                  <c:v>Kita</c:v>
                </c:pt>
              </c:strCache>
            </c:strRef>
          </c:cat>
          <c:val>
            <c:numRef>
              <c:f>Suvestinė!$F$11:$F$14</c:f>
              <c:numCache>
                <c:formatCode>0.00</c:formatCode>
                <c:ptCount val="4"/>
                <c:pt idx="0">
                  <c:v>6.1559999999999997</c:v>
                </c:pt>
                <c:pt idx="1">
                  <c:v>16.398</c:v>
                </c:pt>
                <c:pt idx="2">
                  <c:v>76.673000000000002</c:v>
                </c:pt>
                <c:pt idx="3">
                  <c:v>0.77300000000000002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AB8-4DFE-8E66-577940797204}"/>
            </c:ext>
          </c:extLst>
        </c:ser>
        <c:dLbls>
          <c:dLblPos val="in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lt-L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2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style1.xml><?xml version="1.0" encoding="utf-8"?>
<cs:chartStyle xmlns:cs="http://schemas.microsoft.com/office/drawing/2012/chartStyle" xmlns:a="http://schemas.openxmlformats.org/drawingml/2006/main" id="265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/>
    <cs:fillRef idx="2">
      <cs:styleClr val="auto"/>
    </cs:fillRef>
    <cs:effectRef idx="1"/>
    <cs:fontRef idx="minor">
      <a:schemeClr val="dk1"/>
    </cs:fontRef>
    <cs:spPr/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65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/>
    <cs:fillRef idx="2">
      <cs:styleClr val="auto"/>
    </cs:fillRef>
    <cs:effectRef idx="1"/>
    <cs:fontRef idx="minor">
      <a:schemeClr val="dk1"/>
    </cs:fontRef>
    <cs:spPr/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</xdr:colOff>
      <xdr:row>15</xdr:row>
      <xdr:rowOff>180975</xdr:rowOff>
    </xdr:from>
    <xdr:ext cx="4286249" cy="24098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C7DEB78-0FB5-40CB-BB0C-E435B961BA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1</xdr:col>
      <xdr:colOff>0</xdr:colOff>
      <xdr:row>30</xdr:row>
      <xdr:rowOff>104775</xdr:rowOff>
    </xdr:from>
    <xdr:ext cx="4333875" cy="249555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DDDC7E-FC7C-4BAF-83D3-A9B1875ADD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C81CE1F-633B-48C4-B870-FD501DFFD4F9}" name="Table1" displayName="Table1" ref="B10:G15" totalsRowCount="1" headerRowDxfId="112">
  <autoFilter ref="B10:G14" xr:uid="{00000000-0009-0000-0100-000001000000}"/>
  <tableColumns count="6">
    <tableColumn id="1" xr3:uid="{DA06B351-D352-4331-96D9-52324C844B27}" name="Kategorija" totalsRowLabel="Total"/>
    <tableColumn id="2" xr3:uid="{97A5F736-2D96-45AD-A965-D99C0D61522C}" name="Pajamos" totalsRowFunction="sum" dataDxfId="111" totalsRowDxfId="110"/>
    <tableColumn id="3" xr3:uid="{1B90EB43-5CB3-4546-82CB-C5C7ACE6540B}" name="Žiūrovų skaičius" totalsRowFunction="sum" dataDxfId="109" totalsRowDxfId="108"/>
    <tableColumn id="4" xr3:uid="{390FECEE-06A0-4B33-9949-704E7BE83253}" name="Pajamos %" totalsRowFunction="sum" dataDxfId="107" totalsRowDxfId="106"/>
    <tableColumn id="5" xr3:uid="{62020341-83AA-4FBE-84E0-1B9D98491005}" name="Žiūrovų skaičius %" totalsRowFunction="sum" dataDxfId="105" totalsRowDxfId="104"/>
    <tableColumn id="6" xr3:uid="{50943901-8B62-44FC-80CE-7B7A970CF314}" name="Filmų skaičius" totalsRowFunction="sum" totalsRowDxfId="10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6C66E66-724D-42BB-8E60-61DDF02D18F9}" name="Table17" displayName="Table17" ref="B2:C7" totalsRowShown="0" headerRowDxfId="102">
  <autoFilter ref="B2:C7" xr:uid="{33189579-38D4-4F90-A4D3-5DC42EA940D1}"/>
  <tableColumns count="2">
    <tableColumn id="1" xr3:uid="{16EAC95F-4A65-45D2-86A6-4AB2FF084DEC}" name="Rodiklis"/>
    <tableColumn id="2" xr3:uid="{BDD656EA-1711-4BAB-8B24-AA99B32C27B2}" name="Reikšmė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9965FD5-88D0-4A74-A4B5-97F06B1DAB58}" name="Table18" displayName="Table18" ref="A47:G81" totalsRowCount="1" headerRowDxfId="101">
  <autoFilter ref="A47:G80" xr:uid="{49569EC1-02CD-4A9F-8BE9-723492F99BDC}"/>
  <sortState xmlns:xlrd2="http://schemas.microsoft.com/office/spreadsheetml/2017/richdata2" ref="A48:G80">
    <sortCondition descending="1" ref="C48:C80"/>
  </sortState>
  <tableColumns count="7">
    <tableColumn id="7" xr3:uid="{9D830C78-27D0-47A5-98BA-AFE01A624339}" name="Eil. nr" totalsRowLabel="Total">
      <calculatedColumnFormula>IF(B48&lt;&gt;"",ROWS($B$48:B48),"")</calculatedColumnFormula>
    </tableColumn>
    <tableColumn id="1" xr3:uid="{23FB6BE0-F256-40A4-A72C-D1D7635B6787}" name="Platintojas"/>
    <tableColumn id="2" xr3:uid="{A7991C27-F9C7-4DA8-95DF-AA25A870151C}" name="Pajamos" totalsRowFunction="sum" dataDxfId="100" totalsRowDxfId="99"/>
    <tableColumn id="3" xr3:uid="{256509F5-0C5E-47B9-B961-D58CD192C2F9}" name="Žiūrovų skaičius" totalsRowFunction="sum" dataDxfId="98" totalsRowDxfId="97"/>
    <tableColumn id="4" xr3:uid="{972C6010-0834-451B-8A59-B7B91A59D6FC}" name="Filmų skaičius" totalsRowFunction="sum"/>
    <tableColumn id="5" xr3:uid="{27B91E3C-EB33-452E-9CC1-423430FDDD85}" name="Pajamos %" totalsRowFunction="sum" totalsRowDxfId="96"/>
    <tableColumn id="6" xr3:uid="{93D4B77F-D3F6-42CB-9488-17DD82F3C931}" name="Žiūrovų skaičius %" totalsRowFunction="sum" totalsRowDxfId="9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2BECC44E-DEC9-4AB6-B06F-23AADD7B4ED8}" name="Table21" displayName="Table21" ref="A85:F95" totalsRowShown="0" headerRowDxfId="94">
  <autoFilter ref="A85:F95" xr:uid="{EEFF2FD6-75F9-4E20-89DF-C227C5374B44}"/>
  <tableColumns count="6">
    <tableColumn id="7" xr3:uid="{F10FDD70-51A1-43B5-9473-7517A19F4B7F}" name="Eil. Nr."/>
    <tableColumn id="1" xr3:uid="{F6C20D78-35D9-4D9E-90DE-DFCBBB29C9FA}" name="Filmo pavadinimas"/>
    <tableColumn id="3" xr3:uid="{A2192A1E-C94A-42C0-BE3A-346DCDB6988B}" name="Pajamos " dataDxfId="93"/>
    <tableColumn id="4" xr3:uid="{3E3495EF-36A4-41AC-B9A2-5B18EB727EA5}" name="Žiūrovų skaičius" dataDxfId="92"/>
    <tableColumn id="5" xr3:uid="{80B1B252-7AE3-413A-88B7-C1359AE79265}" name="Premjeros data" dataDxfId="91"/>
    <tableColumn id="6" xr3:uid="{6C0FF37D-3224-4036-9B6E-076D4C1FEFAB}" name="Platintojas" dataDxfId="90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DADDEBBD-1099-4D85-9E0A-9D397A9C111F}" name="Table15" displayName="Table15" ref="A1:E284" totalsRowShown="0">
  <autoFilter ref="A1:E284" xr:uid="{17163677-5C26-4B94-B4B5-AA570E5944B0}"/>
  <tableColumns count="5">
    <tableColumn id="1" xr3:uid="{D9924E74-6263-4C1B-BCE0-7E6B1D961A70}" name="Platintojas"/>
    <tableColumn id="2" xr3:uid="{B241B9E9-B182-4ABE-952F-9F333D161AFA}" name="Filmo pavadinimas"/>
    <tableColumn id="3" xr3:uid="{E287BB90-2688-4789-B9C4-88E60E2BD029}" name="Pajamos " dataDxfId="89"/>
    <tableColumn id="4" xr3:uid="{DCCD20E5-55A8-4CFD-863B-413E360A5C65}" name="Žiūrovų skaičius" dataDxfId="88"/>
    <tableColumn id="5" xr3:uid="{13D5DE24-DD60-4EDC-A40A-F35573F5C01E}" name="Premjeros data" dataDxfId="87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_2018" displayName="_2018" ref="A5:I256" totalsRowCount="1" headerRowDxfId="86" dataDxfId="84" headerRowBorderDxfId="85" tableBorderDxfId="83">
  <autoFilter ref="A5:I255" xr:uid="{00000000-0009-0000-0100-000001000000}"/>
  <sortState xmlns:xlrd2="http://schemas.microsoft.com/office/spreadsheetml/2017/richdata2" ref="A6:I255">
    <sortCondition descending="1" ref="E6:E255"/>
  </sortState>
  <tableColumns count="9">
    <tableColumn id="1" xr3:uid="{00000000-0010-0000-0000-000001000000}" name="Eil. Nr." totalsRowLabel="Total" dataDxfId="82">
      <calculatedColumnFormula>IF(B6&lt;&gt;"",ROWS($B$6:B6),"")</calculatedColumnFormula>
    </tableColumn>
    <tableColumn id="2" xr3:uid="{00000000-0010-0000-0000-000002000000}" name="Filmo pavadinimas" totalsRowFunction="count" dataDxfId="81"/>
    <tableColumn id="9" xr3:uid="{00000000-0010-0000-0000-000009000000}" name="Filmo pavadinimas originalo kalba" dataDxfId="80"/>
    <tableColumn id="3" xr3:uid="{00000000-0010-0000-0000-000003000000}" name="Kilmės šalis" dataDxfId="79" totalsRowDxfId="78"/>
    <tableColumn id="4" xr3:uid="{00000000-0010-0000-0000-000004000000}" name="Pajamos" totalsRowFunction="sum" dataDxfId="77" totalsRowDxfId="76"/>
    <tableColumn id="5" xr3:uid="{00000000-0010-0000-0000-000005000000}" name="Žiūrovų skaičius" totalsRowFunction="sum" dataDxfId="75" totalsRowDxfId="74"/>
    <tableColumn id="6" xr3:uid="{00000000-0010-0000-0000-000006000000}" name="Kopijų skaičius" dataDxfId="73"/>
    <tableColumn id="7" xr3:uid="{00000000-0010-0000-0000-000007000000}" name="Premjeros data" dataDxfId="72"/>
    <tableColumn id="8" xr3:uid="{00000000-0010-0000-0000-000008000000}" name="Platintojas" dataDxfId="71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3_Balandis" displayName="Table3_Balandis" ref="A5:I19" totalsRowCount="1">
  <autoFilter ref="A5:I18" xr:uid="{00000000-0009-0000-0100-000005000000}"/>
  <sortState xmlns:xlrd2="http://schemas.microsoft.com/office/spreadsheetml/2017/richdata2" ref="A6:I18">
    <sortCondition descending="1" ref="E6:E18"/>
  </sortState>
  <tableColumns count="9">
    <tableColumn id="1" xr3:uid="{00000000-0010-0000-0400-000001000000}" name="Eil. Nr.">
      <calculatedColumnFormula>IF(B6&lt;&gt;"",ROWS($B$6:B6),"")</calculatedColumnFormula>
    </tableColumn>
    <tableColumn id="2" xr3:uid="{00000000-0010-0000-0400-000002000000}" name="Filmo pavadinimas"/>
    <tableColumn id="9" xr3:uid="{00000000-0010-0000-0400-000009000000}" name="Filmo pavadinimas originalo kalba" dataDxfId="70"/>
    <tableColumn id="3" xr3:uid="{00000000-0010-0000-0400-000003000000}" name="Kilmės šalis" dataDxfId="69" totalsRowDxfId="68"/>
    <tableColumn id="4" xr3:uid="{00000000-0010-0000-0400-000004000000}" name="Pajamos" totalsRowFunction="sum" dataDxfId="67" totalsRowDxfId="66"/>
    <tableColumn id="5" xr3:uid="{00000000-0010-0000-0400-000005000000}" name="Žiūrovų skaičius" totalsRowFunction="sum" totalsRowDxfId="65"/>
    <tableColumn id="6" xr3:uid="{00000000-0010-0000-0400-000006000000}" name="Kopijų skaičius"/>
    <tableColumn id="7" xr3:uid="{00000000-0010-0000-0400-000007000000}" name="Premjeros data" dataDxfId="64" totalsRowDxfId="63"/>
    <tableColumn id="8" xr3:uid="{00000000-0010-0000-0400-000008000000}" name="Platintojas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3_Gegužė" displayName="Table3_Gegužė" ref="A5:I75" totalsRowCount="1">
  <autoFilter ref="A5:I74" xr:uid="{00000000-0009-0000-0100-000006000000}"/>
  <sortState xmlns:xlrd2="http://schemas.microsoft.com/office/spreadsheetml/2017/richdata2" ref="A6:I74">
    <sortCondition descending="1" ref="E6:E74"/>
  </sortState>
  <tableColumns count="9">
    <tableColumn id="1" xr3:uid="{00000000-0010-0000-0500-000001000000}" name="Eil. Nr.">
      <calculatedColumnFormula>IF(B6&lt;&gt;"",ROWS($B$6:B6),"")</calculatedColumnFormula>
    </tableColumn>
    <tableColumn id="2" xr3:uid="{00000000-0010-0000-0500-000002000000}" name="Filmo pavadinimas"/>
    <tableColumn id="9" xr3:uid="{00000000-0010-0000-0500-000009000000}" name="Filmo pavadinimas originalo kalba" dataDxfId="62"/>
    <tableColumn id="3" xr3:uid="{00000000-0010-0000-0500-000003000000}" name="Kilmės šalis" dataDxfId="61" totalsRowDxfId="60"/>
    <tableColumn id="4" xr3:uid="{00000000-0010-0000-0500-000004000000}" name="Pajamos" totalsRowFunction="sum" dataDxfId="59" totalsRowDxfId="58"/>
    <tableColumn id="5" xr3:uid="{00000000-0010-0000-0500-000005000000}" name="Žiūrovų skaičius" totalsRowFunction="sum" totalsRowDxfId="57"/>
    <tableColumn id="6" xr3:uid="{00000000-0010-0000-0500-000006000000}" name="Kopijų skaičius"/>
    <tableColumn id="7" xr3:uid="{00000000-0010-0000-0500-000007000000}" name="Premjeros data" dataDxfId="56" totalsRowDxfId="55"/>
    <tableColumn id="8" xr3:uid="{00000000-0010-0000-0500-000008000000}" name="Platintojas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3_Birželis" displayName="Table3_Birželis" ref="A5:I79" totalsRowCount="1">
  <autoFilter ref="A5:I78" xr:uid="{00000000-0009-0000-0100-000007000000}"/>
  <sortState xmlns:xlrd2="http://schemas.microsoft.com/office/spreadsheetml/2017/richdata2" ref="A6:I78">
    <sortCondition descending="1" ref="E6:E78"/>
  </sortState>
  <tableColumns count="9">
    <tableColumn id="1" xr3:uid="{00000000-0010-0000-0600-000001000000}" name="Eil. Nr.">
      <calculatedColumnFormula>IF(B6&lt;&gt;"",ROWS($B$6:B6),"")</calculatedColumnFormula>
    </tableColumn>
    <tableColumn id="2" xr3:uid="{00000000-0010-0000-0600-000002000000}" name="Filmo pavadinimas"/>
    <tableColumn id="9" xr3:uid="{00000000-0010-0000-0600-000009000000}" name="Filmo pavadinimas originalo kalba" dataDxfId="54"/>
    <tableColumn id="3" xr3:uid="{00000000-0010-0000-0600-000003000000}" name="Kilmės šalis" dataDxfId="53" totalsRowDxfId="52"/>
    <tableColumn id="4" xr3:uid="{00000000-0010-0000-0600-000004000000}" name="Pajamos" totalsRowFunction="sum" dataDxfId="51" totalsRowDxfId="50"/>
    <tableColumn id="5" xr3:uid="{00000000-0010-0000-0600-000005000000}" name="Žiūrovų skaičius" totalsRowFunction="sum" totalsRowDxfId="49"/>
    <tableColumn id="6" xr3:uid="{00000000-0010-0000-0600-000006000000}" name="Kopijų skaičius"/>
    <tableColumn id="7" xr3:uid="{00000000-0010-0000-0600-000007000000}" name="Premjeros data" dataDxfId="48" totalsRowDxfId="47"/>
    <tableColumn id="8" xr3:uid="{00000000-0010-0000-0600-000008000000}" name="Platintojas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3_Liepa" displayName="Table3_Liepa" ref="A5:I80" totalsRowCount="1">
  <autoFilter ref="A5:I79" xr:uid="{00000000-0009-0000-0100-000008000000}"/>
  <sortState xmlns:xlrd2="http://schemas.microsoft.com/office/spreadsheetml/2017/richdata2" ref="A6:I79">
    <sortCondition descending="1" ref="E6:E79"/>
  </sortState>
  <tableColumns count="9">
    <tableColumn id="1" xr3:uid="{00000000-0010-0000-0700-000001000000}" name="Eil. Nr.">
      <calculatedColumnFormula>IF(B6&lt;&gt;"",ROWS($B$6:B6),"")</calculatedColumnFormula>
    </tableColumn>
    <tableColumn id="2" xr3:uid="{00000000-0010-0000-0700-000002000000}" name="Filmo pavadinimas"/>
    <tableColumn id="9" xr3:uid="{00000000-0010-0000-0700-000009000000}" name="Filmo pavadinimas originalo kalba" dataDxfId="46"/>
    <tableColumn id="3" xr3:uid="{00000000-0010-0000-0700-000003000000}" name="Kilmės šalis" dataDxfId="45"/>
    <tableColumn id="4" xr3:uid="{00000000-0010-0000-0700-000004000000}" name="Pajamos" totalsRowFunction="sum" dataDxfId="44" totalsRowDxfId="43"/>
    <tableColumn id="5" xr3:uid="{00000000-0010-0000-0700-000005000000}" name="Žiūrovų skaičius" totalsRowFunction="sum" totalsRowDxfId="42"/>
    <tableColumn id="6" xr3:uid="{00000000-0010-0000-0700-000006000000}" name="Kopijų skaičius"/>
    <tableColumn id="7" xr3:uid="{00000000-0010-0000-0700-000007000000}" name="Premjeros data" dataDxfId="41" totalsRowDxfId="40"/>
    <tableColumn id="8" xr3:uid="{00000000-0010-0000-0700-000008000000}" name="Platintojas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3_Rugpjūtis" displayName="Table3_Rugpjūtis" ref="A5:I73" totalsRowCount="1">
  <autoFilter ref="A5:I72" xr:uid="{00000000-0009-0000-0100-000009000000}"/>
  <sortState xmlns:xlrd2="http://schemas.microsoft.com/office/spreadsheetml/2017/richdata2" ref="A6:I72">
    <sortCondition descending="1" ref="E6:E72"/>
  </sortState>
  <tableColumns count="9">
    <tableColumn id="1" xr3:uid="{00000000-0010-0000-0800-000001000000}" name="Eil. Nr.">
      <calculatedColumnFormula>IF(B6&lt;&gt;"",ROWS($B$6:B6),"")</calculatedColumnFormula>
    </tableColumn>
    <tableColumn id="2" xr3:uid="{00000000-0010-0000-0800-000002000000}" name="Filmo pavadinimas"/>
    <tableColumn id="9" xr3:uid="{00000000-0010-0000-0800-000009000000}" name="Filmo pavadinimas originalo kalba" dataDxfId="39"/>
    <tableColumn id="3" xr3:uid="{00000000-0010-0000-0800-000003000000}" name="Kilmės šalis" dataDxfId="38" totalsRowDxfId="37"/>
    <tableColumn id="4" xr3:uid="{00000000-0010-0000-0800-000004000000}" name="Pajamos" totalsRowFunction="sum" dataDxfId="36" totalsRowDxfId="35"/>
    <tableColumn id="5" xr3:uid="{00000000-0010-0000-0800-000005000000}" name="Žiūrovų skaičius" totalsRowFunction="sum" totalsRowDxfId="34"/>
    <tableColumn id="6" xr3:uid="{00000000-0010-0000-0800-000006000000}" name="Kopijų skaičius"/>
    <tableColumn id="7" xr3:uid="{00000000-0010-0000-0800-000007000000}" name="Premjeros data" dataDxfId="33" totalsRowDxfId="32"/>
    <tableColumn id="8" xr3:uid="{00000000-0010-0000-0800-000008000000}" name="Platintojas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3_Rugsėjis" displayName="Table3_Rugsėjis" ref="A5:I73" totalsRowCount="1">
  <sortState xmlns:xlrd2="http://schemas.microsoft.com/office/spreadsheetml/2017/richdata2" ref="A6:I72">
    <sortCondition descending="1" ref="E6:E72"/>
  </sortState>
  <tableColumns count="9">
    <tableColumn id="1" xr3:uid="{00000000-0010-0000-0900-000001000000}" name="Eil. Nr.">
      <calculatedColumnFormula>IF(B6&lt;&gt;"",ROWS($B$6:B6),"")</calculatedColumnFormula>
    </tableColumn>
    <tableColumn id="2" xr3:uid="{00000000-0010-0000-0900-000002000000}" name="Filmo pavadinimas"/>
    <tableColumn id="9" xr3:uid="{00000000-0010-0000-0900-000009000000}" name="Filmo pavadinimas originalo kalba" dataDxfId="31"/>
    <tableColumn id="3" xr3:uid="{00000000-0010-0000-0900-000003000000}" name="Kilmės šalis" dataDxfId="30"/>
    <tableColumn id="4" xr3:uid="{00000000-0010-0000-0900-000004000000}" name="Pajamos" totalsRowFunction="sum" dataDxfId="29" totalsRowDxfId="28"/>
    <tableColumn id="5" xr3:uid="{00000000-0010-0000-0900-000005000000}" name="Žiūrovų skaičius" totalsRowFunction="sum" totalsRowDxfId="27"/>
    <tableColumn id="6" xr3:uid="{00000000-0010-0000-0900-000006000000}" name="Kopijų skaičius"/>
    <tableColumn id="7" xr3:uid="{00000000-0010-0000-0900-000007000000}" name="Premjeros data" dataDxfId="26" totalsRowDxfId="25"/>
    <tableColumn id="8" xr3:uid="{00000000-0010-0000-0900-000008000000}" name="Platintojas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3_Spalis" displayName="Table3_Spalis" ref="A5:I63" totalsRowCount="1">
  <autoFilter ref="A5:I62" xr:uid="{00000000-0009-0000-0100-00000B000000}"/>
  <sortState xmlns:xlrd2="http://schemas.microsoft.com/office/spreadsheetml/2017/richdata2" ref="A6:I62">
    <sortCondition descending="1" ref="E6:E62"/>
  </sortState>
  <tableColumns count="9">
    <tableColumn id="1" xr3:uid="{00000000-0010-0000-0A00-000001000000}" name="Eil. Nr.">
      <calculatedColumnFormula>IF(B6&lt;&gt;"",ROWS($B$6:B6),"")</calculatedColumnFormula>
    </tableColumn>
    <tableColumn id="2" xr3:uid="{00000000-0010-0000-0A00-000002000000}" name="Filmo pavadinimas"/>
    <tableColumn id="9" xr3:uid="{00000000-0010-0000-0A00-000009000000}" name="Filmo pavadinimas originalo kalba" dataDxfId="24"/>
    <tableColumn id="3" xr3:uid="{00000000-0010-0000-0A00-000003000000}" name="Kilmės šalis" dataDxfId="23" totalsRowDxfId="22"/>
    <tableColumn id="4" xr3:uid="{00000000-0010-0000-0A00-000004000000}" name="Pajamos" totalsRowFunction="sum" dataDxfId="21" totalsRowDxfId="20"/>
    <tableColumn id="5" xr3:uid="{00000000-0010-0000-0A00-000005000000}" name="Žiūrovų skaičius" totalsRowFunction="sum" totalsRowDxfId="19"/>
    <tableColumn id="6" xr3:uid="{00000000-0010-0000-0A00-000006000000}" name="Kopijų skaičius"/>
    <tableColumn id="7" xr3:uid="{00000000-0010-0000-0A00-000007000000}" name="Premjeros data" dataDxfId="18" totalsRowDxfId="17"/>
    <tableColumn id="8" xr3:uid="{00000000-0010-0000-0A00-000008000000}" name="Platintojas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3_Lapkritis" displayName="Table3_Lapkritis" ref="A5:I64" totalsRowCount="1">
  <autoFilter ref="A5:I63" xr:uid="{00000000-0009-0000-0100-00000C000000}"/>
  <sortState xmlns:xlrd2="http://schemas.microsoft.com/office/spreadsheetml/2017/richdata2" ref="A6:I63">
    <sortCondition descending="1" ref="E6:E63"/>
  </sortState>
  <tableColumns count="9">
    <tableColumn id="1" xr3:uid="{00000000-0010-0000-0B00-000001000000}" name="Eil. Nr.">
      <calculatedColumnFormula>IF(B6&lt;&gt;"",ROWS($B$6:B6),"")</calculatedColumnFormula>
    </tableColumn>
    <tableColumn id="2" xr3:uid="{00000000-0010-0000-0B00-000002000000}" name="Filmo pavadinimas"/>
    <tableColumn id="9" xr3:uid="{00000000-0010-0000-0B00-000009000000}" name="Filmo pavadinimas originalo kalba" dataDxfId="16"/>
    <tableColumn id="3" xr3:uid="{00000000-0010-0000-0B00-000003000000}" name="Kilmės šalis" dataDxfId="15" totalsRowDxfId="14"/>
    <tableColumn id="4" xr3:uid="{00000000-0010-0000-0B00-000004000000}" name="Pajamos" totalsRowFunction="sum" dataDxfId="13" totalsRowDxfId="12"/>
    <tableColumn id="5" xr3:uid="{00000000-0010-0000-0B00-000005000000}" name="Žiūrovų skaičius" totalsRowFunction="sum" totalsRowDxfId="11"/>
    <tableColumn id="6" xr3:uid="{00000000-0010-0000-0B00-000006000000}" name="Kopijų skaičius"/>
    <tableColumn id="7" xr3:uid="{00000000-0010-0000-0B00-000007000000}" name="Premjeros data" dataDxfId="10" totalsRowDxfId="9"/>
    <tableColumn id="8" xr3:uid="{00000000-0010-0000-0B00-000008000000}" name="Platintojas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3_Gruodis" displayName="Table3_Gruodis" ref="A5:I81" totalsRowCount="1">
  <autoFilter ref="A5:I80" xr:uid="{00000000-0009-0000-0100-00000D000000}"/>
  <sortState xmlns:xlrd2="http://schemas.microsoft.com/office/spreadsheetml/2017/richdata2" ref="A6:I80">
    <sortCondition descending="1" ref="E6:E80"/>
  </sortState>
  <tableColumns count="9">
    <tableColumn id="1" xr3:uid="{00000000-0010-0000-0C00-000001000000}" name="Eil. Nr." totalsRowLabel=" ">
      <calculatedColumnFormula>IF(B6&lt;&gt;"",ROWS($B$6:B6),"")</calculatedColumnFormula>
    </tableColumn>
    <tableColumn id="2" xr3:uid="{00000000-0010-0000-0C00-000002000000}" name="Filmo pavadinimas"/>
    <tableColumn id="9" xr3:uid="{00000000-0010-0000-0C00-000009000000}" name="Filmo pavadinimas originalo kalba" dataDxfId="8" totalsRowDxfId="7"/>
    <tableColumn id="3" xr3:uid="{00000000-0010-0000-0C00-000003000000}" name="Kilmės šalis" dataDxfId="6" totalsRowDxfId="5"/>
    <tableColumn id="4" xr3:uid="{00000000-0010-0000-0C00-000004000000}" name="Pajamos" totalsRowFunction="sum" dataDxfId="4" totalsRowDxfId="3"/>
    <tableColumn id="5" xr3:uid="{00000000-0010-0000-0C00-000005000000}" name="Žiūrovų skaičius" totalsRowFunction="sum" totalsRowDxfId="2"/>
    <tableColumn id="6" xr3:uid="{00000000-0010-0000-0C00-000006000000}" name="Kopijų skaičius"/>
    <tableColumn id="7" xr3:uid="{00000000-0010-0000-0C00-000007000000}" name="Premjeros data" dataDxfId="1" totalsRowDxfId="0"/>
    <tableColumn id="8" xr3:uid="{00000000-0010-0000-0C00-000008000000}" name="Platintojas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028F9-AC53-4786-9621-25F233FFEF32}">
  <dimension ref="A1:O121"/>
  <sheetViews>
    <sheetView tabSelected="1" workbookViewId="0">
      <selection activeCell="C3" sqref="C3"/>
    </sheetView>
  </sheetViews>
  <sheetFormatPr defaultColWidth="0" defaultRowHeight="14.4" customHeight="1" zeroHeight="1" x14ac:dyDescent="0.3"/>
  <cols>
    <col min="1" max="1" width="6.44140625" customWidth="1"/>
    <col min="2" max="2" width="31.109375" customWidth="1"/>
    <col min="3" max="3" width="18" style="18" customWidth="1"/>
    <col min="4" max="4" width="18" style="12" customWidth="1"/>
    <col min="5" max="7" width="18" customWidth="1"/>
    <col min="8" max="8" width="8.88671875" customWidth="1"/>
    <col min="9" max="10" width="18" customWidth="1"/>
    <col min="11" max="11" width="23.33203125" customWidth="1"/>
    <col min="12" max="15" width="8.88671875" customWidth="1"/>
    <col min="16" max="16384" width="8.88671875" hidden="1"/>
  </cols>
  <sheetData>
    <row r="1" spans="2:7" x14ac:dyDescent="0.3">
      <c r="B1" s="13">
        <v>2021</v>
      </c>
      <c r="C1" s="32"/>
    </row>
    <row r="2" spans="2:7" x14ac:dyDescent="0.3">
      <c r="B2" s="32" t="s">
        <v>647</v>
      </c>
      <c r="C2" s="32" t="s">
        <v>648</v>
      </c>
      <c r="E2" s="12" t="s">
        <v>11</v>
      </c>
    </row>
    <row r="3" spans="2:7" x14ac:dyDescent="0.3">
      <c r="B3" t="s">
        <v>649</v>
      </c>
      <c r="C3">
        <v>188</v>
      </c>
      <c r="E3" s="33" t="s">
        <v>11</v>
      </c>
    </row>
    <row r="4" spans="2:7" x14ac:dyDescent="0.3">
      <c r="B4" t="s">
        <v>650</v>
      </c>
      <c r="C4">
        <v>11</v>
      </c>
    </row>
    <row r="5" spans="2:7" x14ac:dyDescent="0.3">
      <c r="B5" t="s">
        <v>651</v>
      </c>
      <c r="C5" s="12">
        <v>250</v>
      </c>
    </row>
    <row r="6" spans="2:7" x14ac:dyDescent="0.3">
      <c r="B6" t="s">
        <v>652</v>
      </c>
      <c r="C6" s="18">
        <v>7754384.5300000003</v>
      </c>
      <c r="E6" s="18" t="s">
        <v>11</v>
      </c>
    </row>
    <row r="7" spans="2:7" x14ac:dyDescent="0.3">
      <c r="B7" t="s">
        <v>653</v>
      </c>
      <c r="C7" s="12">
        <v>1337598</v>
      </c>
    </row>
    <row r="8" spans="2:7" x14ac:dyDescent="0.3"/>
    <row r="9" spans="2:7" x14ac:dyDescent="0.3">
      <c r="B9" s="34" t="s">
        <v>654</v>
      </c>
      <c r="C9" s="34"/>
      <c r="D9" s="34"/>
      <c r="E9" s="34"/>
      <c r="F9" s="34"/>
      <c r="G9" s="34"/>
    </row>
    <row r="10" spans="2:7" x14ac:dyDescent="0.3">
      <c r="B10" s="32" t="s">
        <v>655</v>
      </c>
      <c r="C10" s="35" t="s">
        <v>5</v>
      </c>
      <c r="D10" s="36" t="s">
        <v>6</v>
      </c>
      <c r="E10" s="32" t="s">
        <v>656</v>
      </c>
      <c r="F10" s="32" t="s">
        <v>657</v>
      </c>
      <c r="G10" s="32" t="s">
        <v>658</v>
      </c>
    </row>
    <row r="11" spans="2:7" x14ac:dyDescent="0.3">
      <c r="B11" t="s">
        <v>659</v>
      </c>
      <c r="C11" s="18">
        <v>489946.81999999989</v>
      </c>
      <c r="D11" s="12">
        <v>82337</v>
      </c>
      <c r="E11" s="33">
        <v>6.3179999999999996</v>
      </c>
      <c r="F11" s="33">
        <v>6.1559999999999997</v>
      </c>
      <c r="G11">
        <v>13</v>
      </c>
    </row>
    <row r="12" spans="2:7" x14ac:dyDescent="0.3">
      <c r="B12" t="s">
        <v>660</v>
      </c>
      <c r="C12" s="18">
        <v>1206501.67</v>
      </c>
      <c r="D12" s="12">
        <v>219342</v>
      </c>
      <c r="E12" s="33">
        <v>15.558999999999999</v>
      </c>
      <c r="F12" s="33">
        <v>16.398</v>
      </c>
      <c r="G12">
        <v>124</v>
      </c>
    </row>
    <row r="13" spans="2:7" x14ac:dyDescent="0.3">
      <c r="B13" t="s">
        <v>661</v>
      </c>
      <c r="C13" s="18">
        <v>5999741.3700000001</v>
      </c>
      <c r="D13" s="12">
        <v>1025581</v>
      </c>
      <c r="E13" s="33">
        <v>77.372</v>
      </c>
      <c r="F13" s="33">
        <v>76.673000000000002</v>
      </c>
      <c r="G13">
        <v>103</v>
      </c>
    </row>
    <row r="14" spans="2:7" x14ac:dyDescent="0.3">
      <c r="B14" t="s">
        <v>662</v>
      </c>
      <c r="C14" s="18">
        <v>58194.670000000013</v>
      </c>
      <c r="D14" s="12">
        <v>10338</v>
      </c>
      <c r="E14" s="33">
        <v>0.75</v>
      </c>
      <c r="F14" s="33">
        <v>0.77300000000000002</v>
      </c>
      <c r="G14">
        <v>10</v>
      </c>
    </row>
    <row r="15" spans="2:7" x14ac:dyDescent="0.3">
      <c r="B15" t="s">
        <v>12</v>
      </c>
      <c r="C15" s="18">
        <f>SUBTOTAL(109,Table1[Pajamos])</f>
        <v>7754384.5299999993</v>
      </c>
      <c r="D15" s="12">
        <f>SUBTOTAL(109,Table1[Žiūrovų skaičius])</f>
        <v>1337598</v>
      </c>
      <c r="E15" s="37">
        <f>SUBTOTAL(109,Table1[Pajamos %])</f>
        <v>99.998999999999995</v>
      </c>
      <c r="F15" s="33">
        <f>SUBTOTAL(109,Table1[Žiūrovų skaičius %])</f>
        <v>100</v>
      </c>
      <c r="G15" s="40">
        <f>SUBTOTAL(109,Table1[Filmų skaičius])</f>
        <v>250</v>
      </c>
    </row>
    <row r="16" spans="2:7" x14ac:dyDescent="0.3"/>
    <row r="17" x14ac:dyDescent="0.3"/>
    <row r="18" x14ac:dyDescent="0.3"/>
    <row r="19" x14ac:dyDescent="0.3"/>
    <row r="20" x14ac:dyDescent="0.3"/>
    <row r="21" x14ac:dyDescent="0.3"/>
    <row r="22" x14ac:dyDescent="0.3"/>
    <row r="23" x14ac:dyDescent="0.3"/>
    <row r="24" x14ac:dyDescent="0.3"/>
    <row r="25" x14ac:dyDescent="0.3"/>
    <row r="26" x14ac:dyDescent="0.3"/>
    <row r="27" x14ac:dyDescent="0.3"/>
    <row r="28" x14ac:dyDescent="0.3"/>
    <row r="29" x14ac:dyDescent="0.3"/>
    <row r="30" x14ac:dyDescent="0.3"/>
    <row r="31" x14ac:dyDescent="0.3"/>
    <row r="32" x14ac:dyDescent="0.3"/>
    <row r="33" spans="1:7" x14ac:dyDescent="0.3"/>
    <row r="34" spans="1:7" x14ac:dyDescent="0.3"/>
    <row r="35" spans="1:7" x14ac:dyDescent="0.3"/>
    <row r="36" spans="1:7" x14ac:dyDescent="0.3"/>
    <row r="37" spans="1:7" x14ac:dyDescent="0.3"/>
    <row r="38" spans="1:7" x14ac:dyDescent="0.3"/>
    <row r="39" spans="1:7" x14ac:dyDescent="0.3"/>
    <row r="40" spans="1:7" x14ac:dyDescent="0.3"/>
    <row r="41" spans="1:7" x14ac:dyDescent="0.3"/>
    <row r="42" spans="1:7" x14ac:dyDescent="0.3"/>
    <row r="43" spans="1:7" x14ac:dyDescent="0.3"/>
    <row r="44" spans="1:7" x14ac:dyDescent="0.3"/>
    <row r="45" spans="1:7" x14ac:dyDescent="0.3"/>
    <row r="46" spans="1:7" x14ac:dyDescent="0.3">
      <c r="B46" s="32" t="s">
        <v>663</v>
      </c>
      <c r="C46" s="32"/>
      <c r="D46" s="32"/>
      <c r="E46" s="32"/>
      <c r="F46" s="32"/>
      <c r="G46" s="32"/>
    </row>
    <row r="47" spans="1:7" x14ac:dyDescent="0.3">
      <c r="A47" s="32" t="s">
        <v>664</v>
      </c>
      <c r="B47" s="32" t="s">
        <v>9</v>
      </c>
      <c r="C47" s="35" t="s">
        <v>5</v>
      </c>
      <c r="D47" s="36" t="s">
        <v>6</v>
      </c>
      <c r="E47" s="32" t="s">
        <v>658</v>
      </c>
      <c r="F47" s="32" t="s">
        <v>656</v>
      </c>
      <c r="G47" s="32" t="s">
        <v>657</v>
      </c>
    </row>
    <row r="48" spans="1:7" x14ac:dyDescent="0.3">
      <c r="A48">
        <f>IF(B48&lt;&gt;"",ROWS($B$48:B48),"")</f>
        <v>1</v>
      </c>
      <c r="B48" t="s">
        <v>665</v>
      </c>
      <c r="C48" s="18">
        <v>2056633.29</v>
      </c>
      <c r="D48" s="12">
        <v>350696</v>
      </c>
      <c r="E48">
        <v>15</v>
      </c>
      <c r="F48">
        <v>26.521999999999998</v>
      </c>
      <c r="G48">
        <v>26.218</v>
      </c>
    </row>
    <row r="49" spans="1:7" x14ac:dyDescent="0.3">
      <c r="A49">
        <f>IF(B49&lt;&gt;"",ROWS($B$48:B49),"")</f>
        <v>2</v>
      </c>
      <c r="B49" t="s">
        <v>52</v>
      </c>
      <c r="C49" s="18">
        <v>1311324.76</v>
      </c>
      <c r="D49" s="12">
        <v>238101</v>
      </c>
      <c r="E49">
        <v>19</v>
      </c>
      <c r="F49">
        <v>16.911000000000001</v>
      </c>
      <c r="G49">
        <v>17.800999999999998</v>
      </c>
    </row>
    <row r="50" spans="1:7" x14ac:dyDescent="0.3">
      <c r="A50">
        <f>IF(B50&lt;&gt;"",ROWS($B$48:B50),"")</f>
        <v>3</v>
      </c>
      <c r="B50" t="s">
        <v>33</v>
      </c>
      <c r="C50" s="18">
        <v>1191588.6399999999</v>
      </c>
      <c r="D50" s="12">
        <v>180247</v>
      </c>
      <c r="E50">
        <v>9</v>
      </c>
      <c r="F50">
        <v>15.367000000000001</v>
      </c>
      <c r="G50">
        <v>13.475</v>
      </c>
    </row>
    <row r="51" spans="1:7" x14ac:dyDescent="0.3">
      <c r="A51">
        <f>IF(B51&lt;&gt;"",ROWS($B$48:B51),"")</f>
        <v>4</v>
      </c>
      <c r="B51" t="s">
        <v>37</v>
      </c>
      <c r="C51" s="18">
        <v>1129575.8799999999</v>
      </c>
      <c r="D51" s="12">
        <v>184354</v>
      </c>
      <c r="E51">
        <v>13</v>
      </c>
      <c r="F51">
        <v>14.567</v>
      </c>
      <c r="G51">
        <v>13.782</v>
      </c>
    </row>
    <row r="52" spans="1:7" x14ac:dyDescent="0.3">
      <c r="A52">
        <f>IF(B52&lt;&gt;"",ROWS($B$48:B52),"")</f>
        <v>5</v>
      </c>
      <c r="B52" t="s">
        <v>89</v>
      </c>
      <c r="C52" s="18">
        <v>338758</v>
      </c>
      <c r="D52" s="12">
        <v>59687</v>
      </c>
      <c r="E52">
        <v>18</v>
      </c>
      <c r="F52">
        <v>4.3689999999999998</v>
      </c>
      <c r="G52">
        <v>4.4619999999999997</v>
      </c>
    </row>
    <row r="53" spans="1:7" x14ac:dyDescent="0.3">
      <c r="A53">
        <f>IF(B53&lt;&gt;"",ROWS($B$48:B53),"")</f>
        <v>6</v>
      </c>
      <c r="B53" t="s">
        <v>116</v>
      </c>
      <c r="C53" s="18">
        <v>334924.14</v>
      </c>
      <c r="D53" s="12">
        <v>64839</v>
      </c>
      <c r="E53">
        <v>28</v>
      </c>
      <c r="F53">
        <v>4.319</v>
      </c>
      <c r="G53">
        <v>4.8470000000000004</v>
      </c>
    </row>
    <row r="54" spans="1:7" x14ac:dyDescent="0.3">
      <c r="A54">
        <f>IF(B54&lt;&gt;"",ROWS($B$48:B54),"")</f>
        <v>7</v>
      </c>
      <c r="B54" t="s">
        <v>61</v>
      </c>
      <c r="C54" s="18">
        <v>287886.26</v>
      </c>
      <c r="D54" s="12">
        <v>55968</v>
      </c>
      <c r="E54">
        <v>5</v>
      </c>
      <c r="F54">
        <v>3.7130000000000001</v>
      </c>
      <c r="G54">
        <v>4.1840000000000002</v>
      </c>
    </row>
    <row r="55" spans="1:7" x14ac:dyDescent="0.3">
      <c r="A55">
        <f>IF(B55&lt;&gt;"",ROWS($B$48:B55),"")</f>
        <v>8</v>
      </c>
      <c r="B55" t="s">
        <v>296</v>
      </c>
      <c r="C55" s="18">
        <v>248162.57</v>
      </c>
      <c r="D55" s="12">
        <v>49194</v>
      </c>
      <c r="E55">
        <v>24</v>
      </c>
      <c r="F55">
        <v>3.2</v>
      </c>
      <c r="G55">
        <v>3.6779999999999999</v>
      </c>
    </row>
    <row r="56" spans="1:7" x14ac:dyDescent="0.3">
      <c r="A56">
        <f>IF(B56&lt;&gt;"",ROWS($B$48:B56),"")</f>
        <v>9</v>
      </c>
      <c r="B56" t="s">
        <v>58</v>
      </c>
      <c r="C56" s="18">
        <v>181409.14</v>
      </c>
      <c r="D56" s="12">
        <v>28724</v>
      </c>
      <c r="E56">
        <v>1</v>
      </c>
      <c r="F56">
        <v>2.339</v>
      </c>
      <c r="G56">
        <v>2.1469999999999998</v>
      </c>
    </row>
    <row r="57" spans="1:7" x14ac:dyDescent="0.3">
      <c r="A57">
        <f>IF(B57&lt;&gt;"",ROWS($B$48:B57),"")</f>
        <v>10</v>
      </c>
      <c r="B57" t="s">
        <v>71</v>
      </c>
      <c r="C57" s="18">
        <v>148871.60999999999</v>
      </c>
      <c r="D57" s="12">
        <v>26416</v>
      </c>
      <c r="E57">
        <v>2</v>
      </c>
      <c r="F57">
        <v>1.92</v>
      </c>
      <c r="G57">
        <v>1.9750000000000001</v>
      </c>
    </row>
    <row r="58" spans="1:7" x14ac:dyDescent="0.3">
      <c r="A58">
        <f>IF(B58&lt;&gt;"",ROWS($B$48:B58),"")</f>
        <v>11</v>
      </c>
      <c r="B58" t="s">
        <v>167</v>
      </c>
      <c r="C58" s="18">
        <v>89158.53</v>
      </c>
      <c r="D58" s="12">
        <v>17163</v>
      </c>
      <c r="E58">
        <v>15</v>
      </c>
      <c r="F58">
        <v>1.1499999999999999</v>
      </c>
      <c r="G58">
        <v>1.2829999999999999</v>
      </c>
    </row>
    <row r="59" spans="1:7" x14ac:dyDescent="0.3">
      <c r="A59">
        <f>IF(B59&lt;&gt;"",ROWS($B$48:B59),"")</f>
        <v>12</v>
      </c>
      <c r="B59" t="s">
        <v>152</v>
      </c>
      <c r="C59" s="18">
        <v>69358.89</v>
      </c>
      <c r="D59" s="12">
        <v>12879</v>
      </c>
      <c r="E59">
        <v>15</v>
      </c>
      <c r="F59">
        <v>0.89400000000000002</v>
      </c>
      <c r="G59">
        <v>0.96299999999999997</v>
      </c>
    </row>
    <row r="60" spans="1:7" x14ac:dyDescent="0.3">
      <c r="A60">
        <f>IF(B60&lt;&gt;"",ROWS($B$48:B60),"")</f>
        <v>13</v>
      </c>
      <c r="B60" t="s">
        <v>263</v>
      </c>
      <c r="C60" s="18">
        <v>64439.76</v>
      </c>
      <c r="D60" s="12">
        <v>12877</v>
      </c>
      <c r="E60">
        <v>16</v>
      </c>
      <c r="F60">
        <v>0.83099999999999996</v>
      </c>
      <c r="G60">
        <v>0.96299999999999997</v>
      </c>
    </row>
    <row r="61" spans="1:7" x14ac:dyDescent="0.3">
      <c r="A61">
        <f>IF(B61&lt;&gt;"",ROWS($B$48:B61),"")</f>
        <v>14</v>
      </c>
      <c r="B61" t="s">
        <v>138</v>
      </c>
      <c r="C61" s="18">
        <v>43144.280000000013</v>
      </c>
      <c r="D61" s="12">
        <v>7836</v>
      </c>
      <c r="E61">
        <v>1</v>
      </c>
      <c r="F61">
        <v>0.55600000000000005</v>
      </c>
      <c r="G61">
        <v>0.58599999999999997</v>
      </c>
    </row>
    <row r="62" spans="1:7" x14ac:dyDescent="0.3">
      <c r="A62">
        <f>IF(B62&lt;&gt;"",ROWS($B$48:B62),"")</f>
        <v>15</v>
      </c>
      <c r="B62" t="s">
        <v>147</v>
      </c>
      <c r="C62" s="18">
        <v>38916.21</v>
      </c>
      <c r="D62" s="12">
        <v>5803</v>
      </c>
      <c r="E62">
        <v>1</v>
      </c>
      <c r="F62">
        <v>0.502</v>
      </c>
      <c r="G62">
        <v>0.434</v>
      </c>
    </row>
    <row r="63" spans="1:7" x14ac:dyDescent="0.3">
      <c r="A63">
        <f>IF(B63&lt;&gt;"",ROWS($B$48:B63),"")</f>
        <v>16</v>
      </c>
      <c r="B63" t="s">
        <v>668</v>
      </c>
      <c r="C63" s="18">
        <v>37457.949999999997</v>
      </c>
      <c r="D63" s="12">
        <v>5995</v>
      </c>
      <c r="E63">
        <v>1</v>
      </c>
      <c r="F63">
        <v>0.48299999999999998</v>
      </c>
      <c r="G63">
        <v>0.44800000000000001</v>
      </c>
    </row>
    <row r="64" spans="1:7" x14ac:dyDescent="0.3">
      <c r="A64">
        <f>IF(B64&lt;&gt;"",ROWS($B$48:B64),"")</f>
        <v>17</v>
      </c>
      <c r="B64" t="s">
        <v>208</v>
      </c>
      <c r="C64" s="18">
        <v>30270.39</v>
      </c>
      <c r="D64" s="12">
        <v>6043</v>
      </c>
      <c r="E64">
        <v>8</v>
      </c>
      <c r="F64">
        <v>0.39</v>
      </c>
      <c r="G64">
        <v>0.45200000000000001</v>
      </c>
    </row>
    <row r="65" spans="1:7" x14ac:dyDescent="0.3">
      <c r="A65">
        <f>IF(B65&lt;&gt;"",ROWS($B$48:B65),"")</f>
        <v>18</v>
      </c>
      <c r="B65" t="s">
        <v>174</v>
      </c>
      <c r="C65" s="18">
        <v>27731.62</v>
      </c>
      <c r="D65" s="12">
        <v>4913</v>
      </c>
      <c r="E65">
        <v>1</v>
      </c>
      <c r="F65">
        <v>0.35799999999999998</v>
      </c>
      <c r="G65">
        <v>0.36699999999999999</v>
      </c>
    </row>
    <row r="66" spans="1:7" x14ac:dyDescent="0.3">
      <c r="A66">
        <f>IF(B66&lt;&gt;"",ROWS($B$48:B66),"")</f>
        <v>19</v>
      </c>
      <c r="B66" t="s">
        <v>203</v>
      </c>
      <c r="C66" s="18">
        <v>25844.62</v>
      </c>
      <c r="D66" s="12">
        <v>4480</v>
      </c>
      <c r="E66">
        <v>6</v>
      </c>
      <c r="F66">
        <v>0.33300000000000002</v>
      </c>
      <c r="G66">
        <v>0.33500000000000002</v>
      </c>
    </row>
    <row r="67" spans="1:7" x14ac:dyDescent="0.3">
      <c r="A67">
        <f>IF(B67&lt;&gt;"",ROWS($B$48:B67),"")</f>
        <v>20</v>
      </c>
      <c r="B67" t="s">
        <v>184</v>
      </c>
      <c r="C67" s="18">
        <v>25436.959999999999</v>
      </c>
      <c r="D67" s="12">
        <v>5744</v>
      </c>
      <c r="E67">
        <v>1</v>
      </c>
      <c r="F67">
        <v>0.32800000000000001</v>
      </c>
      <c r="G67">
        <v>0.42899999999999999</v>
      </c>
    </row>
    <row r="68" spans="1:7" x14ac:dyDescent="0.3">
      <c r="A68">
        <f>IF(B68&lt;&gt;"",ROWS($B$48:B68),"")</f>
        <v>21</v>
      </c>
      <c r="B68" t="s">
        <v>667</v>
      </c>
      <c r="C68" s="18">
        <v>24819.75</v>
      </c>
      <c r="D68" s="12">
        <v>4605</v>
      </c>
      <c r="E68">
        <v>2</v>
      </c>
      <c r="F68">
        <v>0.32</v>
      </c>
      <c r="G68">
        <v>0.34399999999999997</v>
      </c>
    </row>
    <row r="69" spans="1:7" x14ac:dyDescent="0.3">
      <c r="A69">
        <f>IF(B69&lt;&gt;"",ROWS($B$48:B69),"")</f>
        <v>22</v>
      </c>
      <c r="B69" t="s">
        <v>334</v>
      </c>
      <c r="C69" s="18">
        <v>22236.5</v>
      </c>
      <c r="D69" s="12">
        <v>5418</v>
      </c>
      <c r="E69">
        <v>12</v>
      </c>
      <c r="F69">
        <v>0.28699999999999998</v>
      </c>
      <c r="G69">
        <v>0.40500000000000003</v>
      </c>
    </row>
    <row r="70" spans="1:7" x14ac:dyDescent="0.3">
      <c r="A70">
        <f>IF(B70&lt;&gt;"",ROWS($B$48:B70),"")</f>
        <v>23</v>
      </c>
      <c r="B70" t="s">
        <v>410</v>
      </c>
      <c r="C70" s="18">
        <v>8005.23</v>
      </c>
      <c r="D70" s="12">
        <v>2038</v>
      </c>
      <c r="E70">
        <v>23</v>
      </c>
      <c r="F70">
        <v>0.10299999999999999</v>
      </c>
      <c r="G70">
        <v>0.152</v>
      </c>
    </row>
    <row r="71" spans="1:7" x14ac:dyDescent="0.3">
      <c r="A71">
        <f>IF(B71&lt;&gt;"",ROWS($B$48:B71),"")</f>
        <v>24</v>
      </c>
      <c r="B71" t="s">
        <v>669</v>
      </c>
      <c r="C71" s="18">
        <v>5846</v>
      </c>
      <c r="D71" s="12">
        <v>1175</v>
      </c>
      <c r="E71">
        <v>2</v>
      </c>
      <c r="F71">
        <v>7.4999999999999997E-2</v>
      </c>
      <c r="G71">
        <v>8.7999999999999995E-2</v>
      </c>
    </row>
    <row r="72" spans="1:7" x14ac:dyDescent="0.3">
      <c r="A72">
        <f>IF(B72&lt;&gt;"",ROWS($B$48:B72),"")</f>
        <v>25</v>
      </c>
      <c r="B72" t="s">
        <v>349</v>
      </c>
      <c r="C72" s="18">
        <v>4162.3900000000003</v>
      </c>
      <c r="D72" s="12">
        <v>822</v>
      </c>
      <c r="E72">
        <v>1</v>
      </c>
      <c r="F72">
        <v>5.3999999999999999E-2</v>
      </c>
      <c r="G72">
        <v>6.0999999999999999E-2</v>
      </c>
    </row>
    <row r="73" spans="1:7" x14ac:dyDescent="0.3">
      <c r="A73">
        <f>IF(B73&lt;&gt;"",ROWS($B$48:B73),"")</f>
        <v>26</v>
      </c>
      <c r="B73" t="s">
        <v>422</v>
      </c>
      <c r="C73" s="18">
        <v>2043.66</v>
      </c>
      <c r="D73" s="12">
        <v>446</v>
      </c>
      <c r="E73">
        <v>1</v>
      </c>
      <c r="F73">
        <v>2.5999999999999999E-2</v>
      </c>
      <c r="G73">
        <v>3.3000000000000002E-2</v>
      </c>
    </row>
    <row r="74" spans="1:7" x14ac:dyDescent="0.3">
      <c r="A74">
        <f>IF(B74&lt;&gt;"",ROWS($B$48:B74),"")</f>
        <v>27</v>
      </c>
      <c r="B74" t="s">
        <v>189</v>
      </c>
      <c r="C74" s="18">
        <v>1998</v>
      </c>
      <c r="D74" s="12">
        <v>329</v>
      </c>
      <c r="E74">
        <v>2</v>
      </c>
      <c r="F74">
        <v>2.5999999999999999E-2</v>
      </c>
      <c r="G74">
        <v>2.5000000000000001E-2</v>
      </c>
    </row>
    <row r="75" spans="1:7" x14ac:dyDescent="0.3">
      <c r="A75">
        <f>IF(B75&lt;&gt;"",ROWS($B$48:B75),"")</f>
        <v>28</v>
      </c>
      <c r="B75" t="s">
        <v>460</v>
      </c>
      <c r="C75" s="18">
        <v>1177</v>
      </c>
      <c r="D75" s="12">
        <v>184</v>
      </c>
      <c r="E75">
        <v>1</v>
      </c>
      <c r="F75">
        <v>1.4999999999999999E-2</v>
      </c>
      <c r="G75">
        <v>1.4E-2</v>
      </c>
    </row>
    <row r="76" spans="1:7" x14ac:dyDescent="0.3">
      <c r="A76">
        <f>IF(B76&lt;&gt;"",ROWS($B$48:B76),"")</f>
        <v>29</v>
      </c>
      <c r="B76" t="s">
        <v>479</v>
      </c>
      <c r="C76" s="18">
        <v>873.83</v>
      </c>
      <c r="D76" s="12">
        <v>176</v>
      </c>
      <c r="E76">
        <v>1</v>
      </c>
      <c r="F76">
        <v>1.0999999999999999E-2</v>
      </c>
      <c r="G76">
        <v>1.2999999999999999E-2</v>
      </c>
    </row>
    <row r="77" spans="1:7" x14ac:dyDescent="0.3">
      <c r="A77">
        <f>IF(B77&lt;&gt;"",ROWS($B$48:B77),"")</f>
        <v>30</v>
      </c>
      <c r="B77" t="s">
        <v>487</v>
      </c>
      <c r="C77" s="18">
        <v>747.77</v>
      </c>
      <c r="D77" s="12">
        <v>167</v>
      </c>
      <c r="E77">
        <v>1</v>
      </c>
      <c r="F77">
        <v>0.01</v>
      </c>
      <c r="G77">
        <v>1.2E-2</v>
      </c>
    </row>
    <row r="78" spans="1:7" x14ac:dyDescent="0.3">
      <c r="A78">
        <f>IF(B78&lt;&gt;"",ROWS($B$48:B78),"")</f>
        <v>31</v>
      </c>
      <c r="B78" t="s">
        <v>493</v>
      </c>
      <c r="C78" s="18">
        <v>675.6</v>
      </c>
      <c r="D78" s="12">
        <v>99</v>
      </c>
      <c r="E78">
        <v>1</v>
      </c>
      <c r="F78">
        <v>8.9999999999999993E-3</v>
      </c>
      <c r="G78">
        <v>7.0000000000000001E-3</v>
      </c>
    </row>
    <row r="79" spans="1:7" x14ac:dyDescent="0.3">
      <c r="A79">
        <f>IF(B79&lt;&gt;"",ROWS($B$48:B79),"")</f>
        <v>32</v>
      </c>
      <c r="B79" t="s">
        <v>519</v>
      </c>
      <c r="C79" s="18">
        <v>476.8</v>
      </c>
      <c r="D79" s="12">
        <v>95</v>
      </c>
      <c r="E79">
        <v>1</v>
      </c>
      <c r="F79">
        <v>6.0000000000000001E-3</v>
      </c>
      <c r="G79">
        <v>7.0000000000000001E-3</v>
      </c>
    </row>
    <row r="80" spans="1:7" x14ac:dyDescent="0.3">
      <c r="A80">
        <f>IF(B80&lt;&gt;"",ROWS($B$48:B80),"")</f>
        <v>33</v>
      </c>
      <c r="B80" t="s">
        <v>549</v>
      </c>
      <c r="C80" s="18">
        <v>428.5</v>
      </c>
      <c r="D80" s="12">
        <v>85</v>
      </c>
      <c r="E80">
        <v>3</v>
      </c>
      <c r="F80">
        <v>6.0000000000000001E-3</v>
      </c>
      <c r="G80">
        <v>6.0000000000000001E-3</v>
      </c>
    </row>
    <row r="81" spans="1:7" x14ac:dyDescent="0.3">
      <c r="A81" t="s">
        <v>12</v>
      </c>
      <c r="C81" s="18">
        <f>SUBTOTAL(109,Table18[Pajamos])</f>
        <v>7754384.5299999984</v>
      </c>
      <c r="D81" s="12">
        <f>SUBTOTAL(109,Table18[Žiūrovų skaičius])</f>
        <v>1337598</v>
      </c>
      <c r="E81">
        <f>SUBTOTAL(109,Table18[Filmų skaičius])</f>
        <v>250</v>
      </c>
      <c r="F81" s="38">
        <f>SUBTOTAL(109,Table18[Pajamos %])</f>
        <v>100</v>
      </c>
      <c r="G81" s="38">
        <f>SUBTOTAL(109,Table18[Žiūrovų skaičius %])</f>
        <v>99.995999999999981</v>
      </c>
    </row>
    <row r="82" spans="1:7" x14ac:dyDescent="0.3">
      <c r="B82" s="18"/>
      <c r="C82" s="12"/>
      <c r="D82"/>
    </row>
    <row r="83" spans="1:7" x14ac:dyDescent="0.3">
      <c r="B83" s="18"/>
      <c r="C83" s="12"/>
      <c r="D83"/>
    </row>
    <row r="84" spans="1:7" x14ac:dyDescent="0.3">
      <c r="A84" s="32" t="s">
        <v>670</v>
      </c>
      <c r="B84" s="32"/>
      <c r="C84" s="32"/>
      <c r="D84" s="32"/>
      <c r="E84" s="32"/>
    </row>
    <row r="85" spans="1:7" x14ac:dyDescent="0.3">
      <c r="A85" s="32" t="s">
        <v>1</v>
      </c>
      <c r="B85" s="32" t="s">
        <v>2</v>
      </c>
      <c r="C85" s="36" t="s">
        <v>671</v>
      </c>
      <c r="D85" s="32" t="s">
        <v>6</v>
      </c>
      <c r="E85" s="32" t="s">
        <v>8</v>
      </c>
      <c r="F85" s="32" t="s">
        <v>9</v>
      </c>
    </row>
    <row r="86" spans="1:7" x14ac:dyDescent="0.3">
      <c r="A86">
        <v>1</v>
      </c>
      <c r="B86" t="s">
        <v>56</v>
      </c>
      <c r="C86" s="18">
        <v>181409.13999999996</v>
      </c>
      <c r="D86" s="12">
        <v>28724</v>
      </c>
      <c r="E86" s="28">
        <v>44407</v>
      </c>
      <c r="F86" s="28" t="s">
        <v>58</v>
      </c>
    </row>
    <row r="87" spans="1:7" x14ac:dyDescent="0.3">
      <c r="A87">
        <v>2</v>
      </c>
      <c r="B87" t="s">
        <v>70</v>
      </c>
      <c r="C87" s="18">
        <v>144664.81</v>
      </c>
      <c r="D87" s="12">
        <v>25555</v>
      </c>
      <c r="E87" s="28">
        <v>44456</v>
      </c>
      <c r="F87" s="28" t="s">
        <v>71</v>
      </c>
    </row>
    <row r="88" spans="1:7" x14ac:dyDescent="0.3">
      <c r="A88">
        <v>3</v>
      </c>
      <c r="B88" t="s">
        <v>137</v>
      </c>
      <c r="C88" s="18">
        <v>43144.280000000006</v>
      </c>
      <c r="D88" s="12">
        <v>7836</v>
      </c>
      <c r="E88" s="28">
        <v>44421</v>
      </c>
      <c r="F88" s="28" t="s">
        <v>138</v>
      </c>
    </row>
    <row r="89" spans="1:7" x14ac:dyDescent="0.3">
      <c r="A89">
        <v>4</v>
      </c>
      <c r="B89" t="s">
        <v>146</v>
      </c>
      <c r="C89" s="18">
        <v>38916.21</v>
      </c>
      <c r="D89" s="12">
        <v>5803</v>
      </c>
      <c r="E89" s="28">
        <v>44561</v>
      </c>
      <c r="F89" s="28" t="s">
        <v>147</v>
      </c>
    </row>
    <row r="90" spans="1:7" x14ac:dyDescent="0.3">
      <c r="A90">
        <v>5</v>
      </c>
      <c r="B90" t="s">
        <v>150</v>
      </c>
      <c r="C90" s="18">
        <v>37457.949999999997</v>
      </c>
      <c r="D90" s="12">
        <v>5995</v>
      </c>
      <c r="E90" s="28">
        <v>44491</v>
      </c>
      <c r="F90" s="28" t="s">
        <v>152</v>
      </c>
    </row>
    <row r="91" spans="1:7" x14ac:dyDescent="0.3">
      <c r="A91">
        <v>6</v>
      </c>
      <c r="B91" t="s">
        <v>172</v>
      </c>
      <c r="C91" s="18">
        <v>27731.62</v>
      </c>
      <c r="D91" s="12">
        <v>4913</v>
      </c>
      <c r="E91" s="28">
        <v>44519</v>
      </c>
      <c r="F91" s="28" t="s">
        <v>174</v>
      </c>
    </row>
    <row r="92" spans="1:7" x14ac:dyDescent="0.3">
      <c r="A92">
        <v>7</v>
      </c>
      <c r="B92" t="s">
        <v>280</v>
      </c>
      <c r="C92" s="18">
        <v>7194</v>
      </c>
      <c r="D92" s="12">
        <v>1558</v>
      </c>
      <c r="E92" s="28">
        <v>44533</v>
      </c>
      <c r="F92" s="28" t="s">
        <v>89</v>
      </c>
    </row>
    <row r="93" spans="1:7" x14ac:dyDescent="0.3">
      <c r="A93">
        <v>8</v>
      </c>
      <c r="B93" t="s">
        <v>345</v>
      </c>
      <c r="C93" s="18">
        <v>4206.8</v>
      </c>
      <c r="D93" s="12">
        <v>861</v>
      </c>
      <c r="E93" s="28">
        <v>44526</v>
      </c>
      <c r="F93" s="28" t="s">
        <v>71</v>
      </c>
    </row>
    <row r="94" spans="1:7" x14ac:dyDescent="0.3">
      <c r="A94">
        <v>9</v>
      </c>
      <c r="B94" t="s">
        <v>348</v>
      </c>
      <c r="C94" s="18">
        <v>4162.3900000000003</v>
      </c>
      <c r="D94" s="12">
        <v>822</v>
      </c>
      <c r="E94" s="28">
        <v>44344</v>
      </c>
      <c r="F94" s="28" t="s">
        <v>349</v>
      </c>
    </row>
    <row r="95" spans="1:7" x14ac:dyDescent="0.3">
      <c r="A95">
        <v>10</v>
      </c>
      <c r="B95" t="s">
        <v>486</v>
      </c>
      <c r="C95" s="18">
        <v>747.77</v>
      </c>
      <c r="D95" s="12">
        <v>167</v>
      </c>
      <c r="E95" s="28">
        <v>44505</v>
      </c>
      <c r="F95" s="28" t="s">
        <v>487</v>
      </c>
    </row>
    <row r="96" spans="1:7" x14ac:dyDescent="0.3"/>
    <row r="97" x14ac:dyDescent="0.3"/>
    <row r="98" ht="14.4" customHeight="1" x14ac:dyDescent="0.3"/>
    <row r="99" ht="14.4" customHeight="1" x14ac:dyDescent="0.3"/>
    <row r="100" ht="14.4" customHeight="1" x14ac:dyDescent="0.3"/>
    <row r="101" ht="14.4" customHeight="1" x14ac:dyDescent="0.3"/>
    <row r="102" ht="14.4" customHeight="1" x14ac:dyDescent="0.3"/>
    <row r="103" ht="14.4" customHeight="1" x14ac:dyDescent="0.3"/>
    <row r="104" ht="14.4" customHeight="1" x14ac:dyDescent="0.3"/>
    <row r="105" ht="14.4" customHeight="1" x14ac:dyDescent="0.3"/>
    <row r="106" ht="14.4" customHeight="1" x14ac:dyDescent="0.3"/>
    <row r="107" ht="14.4" customHeight="1" x14ac:dyDescent="0.3"/>
    <row r="108" ht="14.4" customHeight="1" x14ac:dyDescent="0.3"/>
    <row r="109" ht="14.4" customHeight="1" x14ac:dyDescent="0.3"/>
    <row r="110" ht="14.4" customHeight="1" x14ac:dyDescent="0.3"/>
    <row r="111" ht="14.4" customHeight="1" x14ac:dyDescent="0.3"/>
    <row r="112" ht="14.4" customHeight="1" x14ac:dyDescent="0.3"/>
    <row r="113" ht="14.4" customHeight="1" x14ac:dyDescent="0.3"/>
    <row r="114" ht="14.4" customHeight="1" x14ac:dyDescent="0.3"/>
    <row r="115" ht="14.4" customHeight="1" x14ac:dyDescent="0.3"/>
    <row r="116" ht="14.4" customHeight="1" x14ac:dyDescent="0.3"/>
    <row r="117" ht="14.4" customHeight="1" x14ac:dyDescent="0.3"/>
    <row r="118" ht="14.4" customHeight="1" x14ac:dyDescent="0.3"/>
    <row r="119" ht="14.4" customHeight="1" x14ac:dyDescent="0.3"/>
    <row r="120" ht="14.4" customHeight="1" x14ac:dyDescent="0.3"/>
    <row r="121" ht="14.4" customHeight="1" x14ac:dyDescent="0.3"/>
  </sheetData>
  <pageMargins left="0.75" right="0.75" top="1" bottom="1" header="0.5" footer="0.5"/>
  <pageSetup paperSize="9" orientation="portrait" r:id="rId1"/>
  <drawing r:id="rId2"/>
  <tableParts count="4">
    <tablePart r:id="rId3"/>
    <tablePart r:id="rId4"/>
    <tablePart r:id="rId5"/>
    <tablePart r:id="rId6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63677-5C26-4B94-B4B5-AA570E5944B0}">
  <dimension ref="A1:E284"/>
  <sheetViews>
    <sheetView workbookViewId="0"/>
  </sheetViews>
  <sheetFormatPr defaultRowHeight="14.4" x14ac:dyDescent="0.3"/>
  <cols>
    <col min="1" max="1" width="48.33203125" bestFit="1" customWidth="1"/>
    <col min="2" max="2" width="92.88671875" bestFit="1" customWidth="1"/>
    <col min="3" max="3" width="15.21875" style="18" bestFit="1" customWidth="1"/>
    <col min="4" max="4" width="21" style="12" bestFit="1" customWidth="1"/>
    <col min="5" max="5" width="20.33203125" style="28" bestFit="1" customWidth="1"/>
    <col min="6" max="6" width="16.77734375" bestFit="1" customWidth="1"/>
    <col min="7" max="9" width="21" bestFit="1" customWidth="1"/>
    <col min="10" max="193" width="22" bestFit="1" customWidth="1"/>
  </cols>
  <sheetData>
    <row r="1" spans="1:5" s="32" customFormat="1" x14ac:dyDescent="0.3">
      <c r="A1" s="32" t="s">
        <v>9</v>
      </c>
      <c r="B1" s="32" t="s">
        <v>2</v>
      </c>
      <c r="C1" s="35" t="s">
        <v>671</v>
      </c>
      <c r="D1" s="36" t="s">
        <v>6</v>
      </c>
      <c r="E1" s="39" t="s">
        <v>8</v>
      </c>
    </row>
    <row r="2" spans="1:5" x14ac:dyDescent="0.3">
      <c r="A2" t="s">
        <v>665</v>
      </c>
      <c r="B2" t="s">
        <v>672</v>
      </c>
      <c r="C2" s="18">
        <v>524254.11</v>
      </c>
      <c r="D2" s="12">
        <v>74919</v>
      </c>
      <c r="E2" s="28">
        <v>44526</v>
      </c>
    </row>
    <row r="3" spans="1:5" x14ac:dyDescent="0.3">
      <c r="B3" t="s">
        <v>673</v>
      </c>
      <c r="C3" s="18">
        <v>414625.81</v>
      </c>
      <c r="D3" s="12">
        <v>61490</v>
      </c>
      <c r="E3" s="28">
        <v>44470</v>
      </c>
    </row>
    <row r="4" spans="1:5" x14ac:dyDescent="0.3">
      <c r="B4" t="s">
        <v>674</v>
      </c>
      <c r="C4" s="18">
        <v>257178.2</v>
      </c>
      <c r="D4" s="12">
        <v>51141</v>
      </c>
      <c r="E4" s="28">
        <v>44477</v>
      </c>
    </row>
    <row r="5" spans="1:5" x14ac:dyDescent="0.3">
      <c r="B5" t="s">
        <v>675</v>
      </c>
      <c r="C5" s="18">
        <v>240820.08</v>
      </c>
      <c r="D5" s="12">
        <v>49145</v>
      </c>
      <c r="E5" s="28">
        <v>44456</v>
      </c>
    </row>
    <row r="6" spans="1:5" x14ac:dyDescent="0.3">
      <c r="B6" t="s">
        <v>676</v>
      </c>
      <c r="C6" s="18">
        <v>216992.94</v>
      </c>
      <c r="D6" s="12">
        <v>34411</v>
      </c>
      <c r="E6" s="28">
        <v>44372</v>
      </c>
    </row>
    <row r="7" spans="1:5" x14ac:dyDescent="0.3">
      <c r="B7" t="s">
        <v>677</v>
      </c>
      <c r="C7" s="18">
        <v>119664.86</v>
      </c>
      <c r="D7" s="12">
        <v>25432</v>
      </c>
      <c r="E7" s="28">
        <v>44552</v>
      </c>
    </row>
    <row r="8" spans="1:5" x14ac:dyDescent="0.3">
      <c r="B8" t="s">
        <v>678</v>
      </c>
      <c r="C8" s="18">
        <v>83153.58</v>
      </c>
      <c r="D8" s="12">
        <v>18544</v>
      </c>
      <c r="E8" s="28">
        <v>44351</v>
      </c>
    </row>
    <row r="9" spans="1:5" x14ac:dyDescent="0.3">
      <c r="B9" t="s">
        <v>679</v>
      </c>
      <c r="C9" s="18">
        <v>55795.43</v>
      </c>
      <c r="D9" s="12">
        <v>8723</v>
      </c>
      <c r="E9" s="28">
        <v>44491</v>
      </c>
    </row>
    <row r="10" spans="1:5" x14ac:dyDescent="0.3">
      <c r="B10" t="s">
        <v>680</v>
      </c>
      <c r="C10" s="18">
        <v>49587.3</v>
      </c>
      <c r="D10" s="12">
        <v>10927</v>
      </c>
      <c r="E10" s="28">
        <v>44379</v>
      </c>
    </row>
    <row r="11" spans="1:5" x14ac:dyDescent="0.3">
      <c r="B11" t="s">
        <v>681</v>
      </c>
      <c r="C11" s="18">
        <v>31104.83</v>
      </c>
      <c r="D11" s="12">
        <v>5159</v>
      </c>
      <c r="E11" s="28">
        <v>44400</v>
      </c>
    </row>
    <row r="12" spans="1:5" x14ac:dyDescent="0.3">
      <c r="B12" t="s">
        <v>682</v>
      </c>
      <c r="C12" s="18">
        <v>29701.11</v>
      </c>
      <c r="D12" s="12">
        <v>4903</v>
      </c>
      <c r="E12" s="28">
        <v>44379</v>
      </c>
    </row>
    <row r="13" spans="1:5" x14ac:dyDescent="0.3">
      <c r="B13" t="s">
        <v>683</v>
      </c>
      <c r="C13" s="18">
        <v>17601.46</v>
      </c>
      <c r="D13" s="12">
        <v>3129</v>
      </c>
      <c r="E13" s="28">
        <v>44435</v>
      </c>
    </row>
    <row r="14" spans="1:5" x14ac:dyDescent="0.3">
      <c r="B14" t="s">
        <v>684</v>
      </c>
      <c r="C14" s="18">
        <v>9901.9</v>
      </c>
      <c r="D14" s="12">
        <v>1759</v>
      </c>
      <c r="E14" s="28">
        <v>44316</v>
      </c>
    </row>
    <row r="15" spans="1:5" x14ac:dyDescent="0.3">
      <c r="B15" t="s">
        <v>685</v>
      </c>
      <c r="C15" s="18">
        <v>6161.68</v>
      </c>
      <c r="D15" s="12">
        <v>978</v>
      </c>
      <c r="E15" s="28">
        <v>44323</v>
      </c>
    </row>
    <row r="16" spans="1:5" x14ac:dyDescent="0.3">
      <c r="B16" t="s">
        <v>686</v>
      </c>
      <c r="C16" s="18">
        <v>90</v>
      </c>
      <c r="D16" s="12">
        <v>36</v>
      </c>
      <c r="E16" s="28">
        <v>44078</v>
      </c>
    </row>
    <row r="17" spans="1:5" x14ac:dyDescent="0.3">
      <c r="A17" t="s">
        <v>687</v>
      </c>
      <c r="B17">
        <f>COUNTA(B2:B16)</f>
        <v>15</v>
      </c>
      <c r="C17" s="18">
        <v>2056633.2899999996</v>
      </c>
      <c r="D17" s="12">
        <v>350696</v>
      </c>
    </row>
    <row r="18" spans="1:5" x14ac:dyDescent="0.3">
      <c r="A18" t="s">
        <v>52</v>
      </c>
      <c r="B18" t="s">
        <v>688</v>
      </c>
      <c r="C18" s="18">
        <v>229363.01</v>
      </c>
      <c r="D18" s="12">
        <v>49445</v>
      </c>
      <c r="E18" s="28">
        <v>44400</v>
      </c>
    </row>
    <row r="19" spans="1:5" x14ac:dyDescent="0.3">
      <c r="B19" t="s">
        <v>689</v>
      </c>
      <c r="C19" s="18">
        <v>170537.72</v>
      </c>
      <c r="D19" s="12">
        <v>24530</v>
      </c>
      <c r="E19" s="28">
        <v>44505</v>
      </c>
    </row>
    <row r="20" spans="1:5" x14ac:dyDescent="0.3">
      <c r="B20" t="s">
        <v>690</v>
      </c>
      <c r="C20" s="18">
        <v>159751.64000000001</v>
      </c>
      <c r="D20" s="12">
        <v>31903</v>
      </c>
      <c r="E20" s="28">
        <v>44526</v>
      </c>
    </row>
    <row r="21" spans="1:5" x14ac:dyDescent="0.3">
      <c r="B21" t="s">
        <v>691</v>
      </c>
      <c r="C21" s="18">
        <v>158217.67000000001</v>
      </c>
      <c r="D21" s="12">
        <v>25656</v>
      </c>
      <c r="E21" s="28">
        <v>44421</v>
      </c>
    </row>
    <row r="22" spans="1:5" x14ac:dyDescent="0.3">
      <c r="B22" t="s">
        <v>692</v>
      </c>
      <c r="C22" s="18">
        <v>97754.26</v>
      </c>
      <c r="D22" s="12">
        <v>20380</v>
      </c>
      <c r="E22" s="28">
        <v>44498</v>
      </c>
    </row>
    <row r="23" spans="1:5" x14ac:dyDescent="0.3">
      <c r="B23" t="s">
        <v>693</v>
      </c>
      <c r="C23" s="18">
        <v>88992.05</v>
      </c>
      <c r="D23" s="12">
        <v>13940</v>
      </c>
      <c r="E23" s="28">
        <v>44386</v>
      </c>
    </row>
    <row r="24" spans="1:5" x14ac:dyDescent="0.3">
      <c r="B24" t="s">
        <v>694</v>
      </c>
      <c r="C24" s="18">
        <v>86669.78</v>
      </c>
      <c r="D24" s="12">
        <v>13578</v>
      </c>
      <c r="E24" s="28">
        <v>44442</v>
      </c>
    </row>
    <row r="25" spans="1:5" x14ac:dyDescent="0.3">
      <c r="B25" t="s">
        <v>695</v>
      </c>
      <c r="C25" s="18">
        <v>55114</v>
      </c>
      <c r="D25" s="12">
        <v>11921</v>
      </c>
      <c r="E25" s="28">
        <v>44337</v>
      </c>
    </row>
    <row r="26" spans="1:5" x14ac:dyDescent="0.3">
      <c r="B26" t="s">
        <v>696</v>
      </c>
      <c r="C26" s="18">
        <v>45878.69</v>
      </c>
      <c r="D26" s="12">
        <v>9570</v>
      </c>
      <c r="E26" s="28">
        <v>44316</v>
      </c>
    </row>
    <row r="27" spans="1:5" x14ac:dyDescent="0.3">
      <c r="B27" t="s">
        <v>697</v>
      </c>
      <c r="C27" s="18">
        <v>44786.66</v>
      </c>
      <c r="D27" s="12">
        <v>8057</v>
      </c>
      <c r="E27" s="28">
        <v>44407</v>
      </c>
    </row>
    <row r="28" spans="1:5" x14ac:dyDescent="0.3">
      <c r="B28" t="s">
        <v>698</v>
      </c>
      <c r="C28" s="18">
        <v>43929.98</v>
      </c>
      <c r="D28" s="12">
        <v>7358</v>
      </c>
      <c r="E28" s="28">
        <v>44512</v>
      </c>
    </row>
    <row r="29" spans="1:5" x14ac:dyDescent="0.3">
      <c r="B29" t="s">
        <v>699</v>
      </c>
      <c r="C29" s="18">
        <v>37723.03</v>
      </c>
      <c r="D29" s="12">
        <v>5931</v>
      </c>
      <c r="E29" s="28">
        <v>44498</v>
      </c>
    </row>
    <row r="30" spans="1:5" x14ac:dyDescent="0.3">
      <c r="B30" t="s">
        <v>700</v>
      </c>
      <c r="C30" s="18">
        <v>30364.85</v>
      </c>
      <c r="D30" s="12">
        <v>4888</v>
      </c>
      <c r="E30" s="28">
        <v>44484</v>
      </c>
    </row>
    <row r="31" spans="1:5" x14ac:dyDescent="0.3">
      <c r="B31" t="s">
        <v>701</v>
      </c>
      <c r="C31" s="18">
        <v>25866.05</v>
      </c>
      <c r="D31" s="12">
        <v>4548</v>
      </c>
      <c r="E31" s="28">
        <v>44344</v>
      </c>
    </row>
    <row r="32" spans="1:5" x14ac:dyDescent="0.3">
      <c r="B32" t="s">
        <v>702</v>
      </c>
      <c r="C32" s="18">
        <v>25268.2</v>
      </c>
      <c r="D32" s="12">
        <v>4214</v>
      </c>
      <c r="E32" s="28">
        <v>44428</v>
      </c>
    </row>
    <row r="33" spans="1:5" x14ac:dyDescent="0.3">
      <c r="B33" t="s">
        <v>703</v>
      </c>
      <c r="C33" s="18">
        <v>7688.54</v>
      </c>
      <c r="D33" s="12">
        <v>1311</v>
      </c>
      <c r="E33" s="28">
        <v>44540</v>
      </c>
    </row>
    <row r="34" spans="1:5" x14ac:dyDescent="0.3">
      <c r="B34" t="s">
        <v>704</v>
      </c>
      <c r="C34" s="18">
        <v>2670.63</v>
      </c>
      <c r="D34" s="12">
        <v>477</v>
      </c>
      <c r="E34" s="28">
        <v>44561</v>
      </c>
    </row>
    <row r="35" spans="1:5" x14ac:dyDescent="0.3">
      <c r="B35" t="s">
        <v>705</v>
      </c>
      <c r="C35" s="18">
        <v>499.5</v>
      </c>
      <c r="D35" s="12">
        <v>264</v>
      </c>
      <c r="E35" s="28">
        <v>43896</v>
      </c>
    </row>
    <row r="36" spans="1:5" x14ac:dyDescent="0.3">
      <c r="B36" t="s">
        <v>706</v>
      </c>
      <c r="C36" s="18">
        <v>248.5</v>
      </c>
      <c r="D36" s="12">
        <v>130</v>
      </c>
      <c r="E36" s="28">
        <v>43665</v>
      </c>
    </row>
    <row r="37" spans="1:5" x14ac:dyDescent="0.3">
      <c r="A37" t="s">
        <v>707</v>
      </c>
      <c r="B37">
        <f>COUNTA(B18:B36)</f>
        <v>19</v>
      </c>
      <c r="C37" s="18">
        <v>1311324.7600000002</v>
      </c>
      <c r="D37" s="12">
        <v>238101</v>
      </c>
    </row>
    <row r="38" spans="1:5" x14ac:dyDescent="0.3">
      <c r="A38" t="s">
        <v>33</v>
      </c>
      <c r="B38" t="s">
        <v>708</v>
      </c>
      <c r="C38" s="18">
        <v>499426.42</v>
      </c>
      <c r="D38" s="12">
        <v>72038</v>
      </c>
      <c r="E38" s="28">
        <v>44547</v>
      </c>
    </row>
    <row r="39" spans="1:5" x14ac:dyDescent="0.3">
      <c r="B39" t="s">
        <v>709</v>
      </c>
      <c r="C39" s="18">
        <v>341881.88</v>
      </c>
      <c r="D39" s="12">
        <v>49643</v>
      </c>
      <c r="E39" s="28">
        <v>44484</v>
      </c>
    </row>
    <row r="40" spans="1:5" x14ac:dyDescent="0.3">
      <c r="B40" t="s">
        <v>710</v>
      </c>
      <c r="C40" s="18">
        <v>90615.95</v>
      </c>
      <c r="D40" s="12">
        <v>14520</v>
      </c>
      <c r="E40" s="28">
        <v>44393</v>
      </c>
    </row>
    <row r="41" spans="1:5" x14ac:dyDescent="0.3">
      <c r="B41" t="s">
        <v>711</v>
      </c>
      <c r="C41" s="18">
        <v>77304.14</v>
      </c>
      <c r="D41" s="12">
        <v>12006</v>
      </c>
      <c r="E41" s="28">
        <v>44519</v>
      </c>
    </row>
    <row r="42" spans="1:5" x14ac:dyDescent="0.3">
      <c r="B42" t="s">
        <v>712</v>
      </c>
      <c r="C42" s="18">
        <v>68109.7</v>
      </c>
      <c r="D42" s="12">
        <v>14892</v>
      </c>
      <c r="E42" s="28">
        <v>44358</v>
      </c>
    </row>
    <row r="43" spans="1:5" x14ac:dyDescent="0.3">
      <c r="B43" t="s">
        <v>713</v>
      </c>
      <c r="C43" s="18">
        <v>50332.88</v>
      </c>
      <c r="D43" s="12">
        <v>7319</v>
      </c>
      <c r="E43" s="28">
        <v>44323</v>
      </c>
    </row>
    <row r="44" spans="1:5" x14ac:dyDescent="0.3">
      <c r="B44" t="s">
        <v>714</v>
      </c>
      <c r="C44" s="18">
        <v>32776.18</v>
      </c>
      <c r="D44" s="12">
        <v>4956</v>
      </c>
      <c r="E44" s="28">
        <v>44533</v>
      </c>
    </row>
    <row r="45" spans="1:5" x14ac:dyDescent="0.3">
      <c r="B45" t="s">
        <v>715</v>
      </c>
      <c r="C45" s="18">
        <v>30819.49</v>
      </c>
      <c r="D45" s="12">
        <v>4701</v>
      </c>
      <c r="E45" s="28">
        <v>44421</v>
      </c>
    </row>
    <row r="46" spans="1:5" x14ac:dyDescent="0.3">
      <c r="B46" t="s">
        <v>716</v>
      </c>
      <c r="C46" s="18">
        <v>322</v>
      </c>
      <c r="D46" s="12">
        <v>172</v>
      </c>
      <c r="E46" s="28">
        <v>43700</v>
      </c>
    </row>
    <row r="47" spans="1:5" x14ac:dyDescent="0.3">
      <c r="A47" t="s">
        <v>717</v>
      </c>
      <c r="B47">
        <f>COUNTA(B38:B46)</f>
        <v>9</v>
      </c>
      <c r="C47" s="18">
        <v>1191588.6399999999</v>
      </c>
      <c r="D47" s="12">
        <v>180247</v>
      </c>
    </row>
    <row r="48" spans="1:5" x14ac:dyDescent="0.3">
      <c r="A48" t="s">
        <v>37</v>
      </c>
      <c r="B48" t="s">
        <v>718</v>
      </c>
      <c r="C48" s="18">
        <v>450297.24</v>
      </c>
      <c r="D48" s="12">
        <v>67438</v>
      </c>
      <c r="E48" s="28">
        <v>44456</v>
      </c>
    </row>
    <row r="49" spans="1:5" x14ac:dyDescent="0.3">
      <c r="B49" t="s">
        <v>719</v>
      </c>
      <c r="C49" s="18">
        <v>158264.73000000001</v>
      </c>
      <c r="D49" s="12">
        <v>32749</v>
      </c>
      <c r="E49" s="28">
        <v>44393</v>
      </c>
    </row>
    <row r="50" spans="1:5" x14ac:dyDescent="0.3">
      <c r="B50" t="s">
        <v>720</v>
      </c>
      <c r="C50" s="18">
        <v>132664.01999999999</v>
      </c>
      <c r="D50" s="12">
        <v>19414</v>
      </c>
      <c r="E50" s="28">
        <v>44554</v>
      </c>
    </row>
    <row r="51" spans="1:5" x14ac:dyDescent="0.3">
      <c r="B51" t="s">
        <v>721</v>
      </c>
      <c r="C51" s="18">
        <v>110210.49</v>
      </c>
      <c r="D51" s="12">
        <v>17595</v>
      </c>
      <c r="E51" s="28">
        <v>44351</v>
      </c>
    </row>
    <row r="52" spans="1:5" x14ac:dyDescent="0.3">
      <c r="B52" t="s">
        <v>722</v>
      </c>
      <c r="C52" s="18">
        <v>92604.29</v>
      </c>
      <c r="D52" s="12">
        <v>14214</v>
      </c>
      <c r="E52" s="28">
        <v>44414</v>
      </c>
    </row>
    <row r="53" spans="1:5" x14ac:dyDescent="0.3">
      <c r="B53" t="s">
        <v>723</v>
      </c>
      <c r="C53" s="18">
        <v>54404.68</v>
      </c>
      <c r="D53" s="12">
        <v>11322</v>
      </c>
      <c r="E53" s="28">
        <v>44323</v>
      </c>
    </row>
    <row r="54" spans="1:5" x14ac:dyDescent="0.3">
      <c r="B54" t="s">
        <v>724</v>
      </c>
      <c r="C54" s="18">
        <v>41666.22</v>
      </c>
      <c r="D54" s="12">
        <v>6482</v>
      </c>
      <c r="E54" s="28">
        <v>44442</v>
      </c>
    </row>
    <row r="55" spans="1:5" x14ac:dyDescent="0.3">
      <c r="B55" t="s">
        <v>725</v>
      </c>
      <c r="C55" s="18">
        <v>31277.08</v>
      </c>
      <c r="D55" s="12">
        <v>5240</v>
      </c>
      <c r="E55" s="28">
        <v>44316</v>
      </c>
    </row>
    <row r="56" spans="1:5" x14ac:dyDescent="0.3">
      <c r="B56" t="s">
        <v>726</v>
      </c>
      <c r="C56" s="18">
        <v>25976.38</v>
      </c>
      <c r="D56" s="12">
        <v>4334</v>
      </c>
      <c r="E56" s="28">
        <v>44323</v>
      </c>
    </row>
    <row r="57" spans="1:5" x14ac:dyDescent="0.3">
      <c r="B57" t="s">
        <v>727</v>
      </c>
      <c r="C57" s="18">
        <v>18293.64</v>
      </c>
      <c r="D57" s="12">
        <v>2957</v>
      </c>
      <c r="E57" s="28">
        <v>44428</v>
      </c>
    </row>
    <row r="58" spans="1:5" x14ac:dyDescent="0.3">
      <c r="B58" t="s">
        <v>728</v>
      </c>
      <c r="C58" s="18">
        <v>8012.41</v>
      </c>
      <c r="D58" s="12">
        <v>1303</v>
      </c>
      <c r="E58" s="28">
        <v>44330</v>
      </c>
    </row>
    <row r="59" spans="1:5" x14ac:dyDescent="0.3">
      <c r="B59" t="s">
        <v>729</v>
      </c>
      <c r="C59" s="18">
        <v>5328.7</v>
      </c>
      <c r="D59" s="12">
        <v>1016</v>
      </c>
      <c r="E59" s="28">
        <v>44316</v>
      </c>
    </row>
    <row r="60" spans="1:5" x14ac:dyDescent="0.3">
      <c r="B60" t="s">
        <v>730</v>
      </c>
      <c r="C60" s="18">
        <v>576</v>
      </c>
      <c r="D60" s="12">
        <v>290</v>
      </c>
      <c r="E60" s="28">
        <v>44092</v>
      </c>
    </row>
    <row r="61" spans="1:5" x14ac:dyDescent="0.3">
      <c r="A61" t="s">
        <v>731</v>
      </c>
      <c r="B61">
        <f>COUNTA(B48:B60)</f>
        <v>13</v>
      </c>
      <c r="C61" s="18">
        <v>1129575.8799999997</v>
      </c>
      <c r="D61" s="12">
        <v>184354</v>
      </c>
    </row>
    <row r="62" spans="1:5" x14ac:dyDescent="0.3">
      <c r="A62" t="s">
        <v>89</v>
      </c>
      <c r="B62" t="s">
        <v>732</v>
      </c>
      <c r="C62" s="18">
        <v>89129</v>
      </c>
      <c r="D62" s="12">
        <v>14255</v>
      </c>
      <c r="E62" s="28">
        <v>44449</v>
      </c>
    </row>
    <row r="63" spans="1:5" x14ac:dyDescent="0.3">
      <c r="B63" t="s">
        <v>733</v>
      </c>
      <c r="C63" s="18">
        <v>80544</v>
      </c>
      <c r="D63" s="12">
        <v>16508</v>
      </c>
      <c r="E63" s="28">
        <v>44512</v>
      </c>
    </row>
    <row r="64" spans="1:5" x14ac:dyDescent="0.3">
      <c r="B64" t="s">
        <v>734</v>
      </c>
      <c r="C64" s="18">
        <v>52813</v>
      </c>
      <c r="D64" s="12">
        <v>8336</v>
      </c>
      <c r="E64" s="28">
        <v>44547</v>
      </c>
    </row>
    <row r="65" spans="1:5" x14ac:dyDescent="0.3">
      <c r="B65" t="s">
        <v>735</v>
      </c>
      <c r="C65" s="18">
        <v>34096</v>
      </c>
      <c r="D65" s="12">
        <v>5755</v>
      </c>
      <c r="E65" s="28">
        <v>44365</v>
      </c>
    </row>
    <row r="66" spans="1:5" x14ac:dyDescent="0.3">
      <c r="B66" t="s">
        <v>736</v>
      </c>
      <c r="C66" s="18">
        <v>18621</v>
      </c>
      <c r="D66" s="12">
        <v>2831</v>
      </c>
      <c r="E66" s="28">
        <v>44540</v>
      </c>
    </row>
    <row r="67" spans="1:5" x14ac:dyDescent="0.3">
      <c r="B67" t="s">
        <v>737</v>
      </c>
      <c r="C67" s="18">
        <v>14566</v>
      </c>
      <c r="D67" s="12">
        <v>2357</v>
      </c>
      <c r="E67" s="28">
        <v>44337</v>
      </c>
    </row>
    <row r="68" spans="1:5" x14ac:dyDescent="0.3">
      <c r="B68" t="s">
        <v>738</v>
      </c>
      <c r="C68" s="18">
        <v>11826</v>
      </c>
      <c r="D68" s="12">
        <v>1815</v>
      </c>
      <c r="E68" s="28">
        <v>44526</v>
      </c>
    </row>
    <row r="69" spans="1:5" x14ac:dyDescent="0.3">
      <c r="B69" t="s">
        <v>739</v>
      </c>
      <c r="C69" s="18">
        <v>7194</v>
      </c>
      <c r="D69" s="12">
        <v>1558</v>
      </c>
      <c r="E69" s="28">
        <v>44533</v>
      </c>
    </row>
    <row r="70" spans="1:5" x14ac:dyDescent="0.3">
      <c r="B70" t="s">
        <v>740</v>
      </c>
      <c r="C70" s="18">
        <v>6494</v>
      </c>
      <c r="D70" s="12">
        <v>1224</v>
      </c>
      <c r="E70" s="28">
        <v>44316</v>
      </c>
    </row>
    <row r="71" spans="1:5" x14ac:dyDescent="0.3">
      <c r="B71" t="s">
        <v>741</v>
      </c>
      <c r="C71" s="18">
        <v>5892</v>
      </c>
      <c r="D71" s="12">
        <v>1198</v>
      </c>
      <c r="E71" s="28">
        <v>44330</v>
      </c>
    </row>
    <row r="72" spans="1:5" x14ac:dyDescent="0.3">
      <c r="B72" t="s">
        <v>742</v>
      </c>
      <c r="C72" s="18">
        <v>5344</v>
      </c>
      <c r="D72" s="12">
        <v>954</v>
      </c>
      <c r="E72" s="28">
        <v>44379</v>
      </c>
    </row>
    <row r="73" spans="1:5" x14ac:dyDescent="0.3">
      <c r="B73" t="s">
        <v>743</v>
      </c>
      <c r="C73" s="18">
        <v>5333</v>
      </c>
      <c r="D73" s="12">
        <v>916</v>
      </c>
      <c r="E73" s="28">
        <v>44337</v>
      </c>
    </row>
    <row r="74" spans="1:5" x14ac:dyDescent="0.3">
      <c r="B74" t="s">
        <v>744</v>
      </c>
      <c r="C74" s="18">
        <v>4099</v>
      </c>
      <c r="D74" s="12">
        <v>680</v>
      </c>
      <c r="E74" s="28">
        <v>44449</v>
      </c>
    </row>
    <row r="75" spans="1:5" x14ac:dyDescent="0.3">
      <c r="B75" t="s">
        <v>745</v>
      </c>
      <c r="C75" s="18">
        <v>1320</v>
      </c>
      <c r="D75" s="12">
        <v>578</v>
      </c>
      <c r="E75" s="28">
        <v>43882</v>
      </c>
    </row>
    <row r="76" spans="1:5" x14ac:dyDescent="0.3">
      <c r="B76" t="s">
        <v>746</v>
      </c>
      <c r="C76" s="18">
        <v>469</v>
      </c>
      <c r="D76" s="12">
        <v>255</v>
      </c>
      <c r="E76" s="28">
        <v>43770</v>
      </c>
    </row>
    <row r="77" spans="1:5" x14ac:dyDescent="0.3">
      <c r="B77" t="s">
        <v>747</v>
      </c>
      <c r="C77" s="18">
        <v>425</v>
      </c>
      <c r="D77" s="12">
        <v>214</v>
      </c>
      <c r="E77" s="28">
        <v>44127</v>
      </c>
    </row>
    <row r="78" spans="1:5" x14ac:dyDescent="0.3">
      <c r="B78" t="s">
        <v>748</v>
      </c>
      <c r="C78" s="18">
        <v>375</v>
      </c>
      <c r="D78" s="12">
        <v>175</v>
      </c>
      <c r="E78" s="28">
        <v>44043</v>
      </c>
    </row>
    <row r="79" spans="1:5" x14ac:dyDescent="0.3">
      <c r="B79" t="s">
        <v>749</v>
      </c>
      <c r="C79" s="18">
        <v>218</v>
      </c>
      <c r="D79" s="12">
        <v>78</v>
      </c>
      <c r="E79" s="28">
        <v>44547</v>
      </c>
    </row>
    <row r="80" spans="1:5" x14ac:dyDescent="0.3">
      <c r="A80" t="s">
        <v>750</v>
      </c>
      <c r="B80">
        <f>COUNTA(B62:B79)</f>
        <v>18</v>
      </c>
      <c r="C80" s="18">
        <v>338758</v>
      </c>
      <c r="D80" s="12">
        <v>59687</v>
      </c>
    </row>
    <row r="81" spans="1:5" x14ac:dyDescent="0.3">
      <c r="A81" t="s">
        <v>116</v>
      </c>
      <c r="B81" t="s">
        <v>751</v>
      </c>
      <c r="C81" s="18">
        <v>51665.74</v>
      </c>
      <c r="D81" s="12">
        <v>8130</v>
      </c>
      <c r="E81" s="28">
        <v>44330</v>
      </c>
    </row>
    <row r="82" spans="1:5" x14ac:dyDescent="0.3">
      <c r="B82" t="s">
        <v>752</v>
      </c>
      <c r="C82" s="18">
        <v>45319.96</v>
      </c>
      <c r="D82" s="12">
        <v>9563</v>
      </c>
      <c r="E82" s="28">
        <v>44470</v>
      </c>
    </row>
    <row r="83" spans="1:5" x14ac:dyDescent="0.3">
      <c r="B83" t="s">
        <v>753</v>
      </c>
      <c r="C83" s="18">
        <v>41476</v>
      </c>
      <c r="D83" s="12">
        <v>8732</v>
      </c>
      <c r="E83" s="28">
        <v>44505</v>
      </c>
    </row>
    <row r="84" spans="1:5" x14ac:dyDescent="0.3">
      <c r="B84" t="s">
        <v>754</v>
      </c>
      <c r="C84" s="18">
        <v>26199.87</v>
      </c>
      <c r="D84" s="12">
        <v>6223</v>
      </c>
      <c r="E84" s="28">
        <v>44414</v>
      </c>
    </row>
    <row r="85" spans="1:5" x14ac:dyDescent="0.3">
      <c r="B85" t="s">
        <v>755</v>
      </c>
      <c r="C85" s="18">
        <v>24046.51</v>
      </c>
      <c r="D85" s="12">
        <v>3758</v>
      </c>
      <c r="E85" s="28">
        <v>44533</v>
      </c>
    </row>
    <row r="86" spans="1:5" x14ac:dyDescent="0.3">
      <c r="B86" t="s">
        <v>756</v>
      </c>
      <c r="C86" s="18">
        <v>17958.22</v>
      </c>
      <c r="D86" s="12">
        <v>3761</v>
      </c>
      <c r="E86" s="28">
        <v>44533</v>
      </c>
    </row>
    <row r="87" spans="1:5" x14ac:dyDescent="0.3">
      <c r="B87" t="s">
        <v>757</v>
      </c>
      <c r="C87" s="18">
        <v>17515.04</v>
      </c>
      <c r="D87" s="12">
        <v>3864</v>
      </c>
      <c r="E87" s="28">
        <v>44547</v>
      </c>
    </row>
    <row r="88" spans="1:5" x14ac:dyDescent="0.3">
      <c r="B88" t="s">
        <v>758</v>
      </c>
      <c r="C88" s="18">
        <v>15918.32</v>
      </c>
      <c r="D88" s="12">
        <v>2653</v>
      </c>
      <c r="E88" s="28">
        <v>44442</v>
      </c>
    </row>
    <row r="89" spans="1:5" x14ac:dyDescent="0.3">
      <c r="B89" t="s">
        <v>759</v>
      </c>
      <c r="C89" s="18">
        <v>14098</v>
      </c>
      <c r="D89" s="12">
        <v>2189</v>
      </c>
      <c r="E89" s="28">
        <v>44337</v>
      </c>
    </row>
    <row r="90" spans="1:5" x14ac:dyDescent="0.3">
      <c r="B90" t="s">
        <v>760</v>
      </c>
      <c r="C90" s="18">
        <v>13595.09</v>
      </c>
      <c r="D90" s="12">
        <v>2479</v>
      </c>
      <c r="E90" s="28">
        <v>44435</v>
      </c>
    </row>
    <row r="91" spans="1:5" x14ac:dyDescent="0.3">
      <c r="B91" t="s">
        <v>761</v>
      </c>
      <c r="C91" s="18">
        <v>9101.48</v>
      </c>
      <c r="D91" s="12">
        <v>1556</v>
      </c>
      <c r="E91" s="28">
        <v>44344</v>
      </c>
    </row>
    <row r="92" spans="1:5" x14ac:dyDescent="0.3">
      <c r="B92" t="s">
        <v>762</v>
      </c>
      <c r="C92" s="18">
        <v>7505.31</v>
      </c>
      <c r="D92" s="12">
        <v>1198</v>
      </c>
      <c r="E92" s="28">
        <v>44477</v>
      </c>
    </row>
    <row r="93" spans="1:5" x14ac:dyDescent="0.3">
      <c r="B93" t="s">
        <v>763</v>
      </c>
      <c r="C93" s="18">
        <v>7331.81</v>
      </c>
      <c r="D93" s="12">
        <v>1239</v>
      </c>
      <c r="E93" s="28">
        <v>44337</v>
      </c>
    </row>
    <row r="94" spans="1:5" x14ac:dyDescent="0.3">
      <c r="B94" t="s">
        <v>764</v>
      </c>
      <c r="C94" s="18">
        <v>6439.18</v>
      </c>
      <c r="D94" s="12">
        <v>1623</v>
      </c>
      <c r="E94" s="28">
        <v>44386</v>
      </c>
    </row>
    <row r="95" spans="1:5" x14ac:dyDescent="0.3">
      <c r="B95" t="s">
        <v>765</v>
      </c>
      <c r="C95" s="18">
        <v>6208.47</v>
      </c>
      <c r="D95" s="12">
        <v>1117</v>
      </c>
      <c r="E95" s="28">
        <v>44365</v>
      </c>
    </row>
    <row r="96" spans="1:5" x14ac:dyDescent="0.3">
      <c r="B96" t="s">
        <v>766</v>
      </c>
      <c r="C96" s="18">
        <v>5803.58</v>
      </c>
      <c r="D96" s="12">
        <v>1018</v>
      </c>
      <c r="E96" s="28">
        <v>44358</v>
      </c>
    </row>
    <row r="97" spans="1:5" x14ac:dyDescent="0.3">
      <c r="B97" t="s">
        <v>767</v>
      </c>
      <c r="C97" s="18">
        <v>5762.13</v>
      </c>
      <c r="D97" s="12">
        <v>938</v>
      </c>
      <c r="E97" s="28">
        <v>44463</v>
      </c>
    </row>
    <row r="98" spans="1:5" x14ac:dyDescent="0.3">
      <c r="B98" t="s">
        <v>768</v>
      </c>
      <c r="C98" s="18">
        <v>4877.75</v>
      </c>
      <c r="D98" s="12">
        <v>839</v>
      </c>
      <c r="E98" s="28">
        <v>44330</v>
      </c>
    </row>
    <row r="99" spans="1:5" x14ac:dyDescent="0.3">
      <c r="B99" t="s">
        <v>769</v>
      </c>
      <c r="C99" s="18">
        <v>4705.1899999999996</v>
      </c>
      <c r="D99" s="12">
        <v>1416</v>
      </c>
      <c r="E99" s="28">
        <v>44113</v>
      </c>
    </row>
    <row r="100" spans="1:5" x14ac:dyDescent="0.3">
      <c r="B100" t="s">
        <v>770</v>
      </c>
      <c r="C100" s="18">
        <v>4103</v>
      </c>
      <c r="D100" s="12">
        <v>964</v>
      </c>
      <c r="E100" s="28">
        <v>44449</v>
      </c>
    </row>
    <row r="101" spans="1:5" x14ac:dyDescent="0.3">
      <c r="B101" t="s">
        <v>771</v>
      </c>
      <c r="C101" s="18">
        <v>3280.5</v>
      </c>
      <c r="D101" s="12">
        <v>578</v>
      </c>
      <c r="E101" s="28">
        <v>44351</v>
      </c>
    </row>
    <row r="102" spans="1:5" x14ac:dyDescent="0.3">
      <c r="B102" t="s">
        <v>772</v>
      </c>
      <c r="C102" s="18">
        <v>759.99</v>
      </c>
      <c r="D102" s="12">
        <v>427</v>
      </c>
      <c r="E102" s="28">
        <v>43861</v>
      </c>
    </row>
    <row r="103" spans="1:5" x14ac:dyDescent="0.3">
      <c r="B103" t="s">
        <v>773</v>
      </c>
      <c r="C103" s="18">
        <v>547.5</v>
      </c>
      <c r="D103" s="12">
        <v>332</v>
      </c>
      <c r="E103" s="28">
        <v>43749</v>
      </c>
    </row>
    <row r="104" spans="1:5" x14ac:dyDescent="0.3">
      <c r="B104" t="s">
        <v>774</v>
      </c>
      <c r="C104" s="18">
        <v>231</v>
      </c>
      <c r="D104" s="12">
        <v>33</v>
      </c>
      <c r="E104" s="28">
        <v>44064</v>
      </c>
    </row>
    <row r="105" spans="1:5" x14ac:dyDescent="0.3">
      <c r="B105" t="s">
        <v>775</v>
      </c>
      <c r="C105" s="18">
        <v>174.5</v>
      </c>
      <c r="D105" s="12">
        <v>98</v>
      </c>
      <c r="E105" s="28">
        <v>43721</v>
      </c>
    </row>
    <row r="106" spans="1:5" x14ac:dyDescent="0.3">
      <c r="B106" t="s">
        <v>776</v>
      </c>
      <c r="C106" s="18">
        <v>135</v>
      </c>
      <c r="D106" s="12">
        <v>83</v>
      </c>
      <c r="E106" s="28">
        <v>43763</v>
      </c>
    </row>
    <row r="107" spans="1:5" x14ac:dyDescent="0.3">
      <c r="B107" t="s">
        <v>777</v>
      </c>
      <c r="C107" s="18">
        <v>110</v>
      </c>
      <c r="D107" s="12">
        <v>10</v>
      </c>
      <c r="E107" s="28">
        <v>44050</v>
      </c>
    </row>
    <row r="108" spans="1:5" x14ac:dyDescent="0.3">
      <c r="B108" t="s">
        <v>778</v>
      </c>
      <c r="C108" s="18">
        <v>55</v>
      </c>
      <c r="D108" s="12">
        <v>18</v>
      </c>
      <c r="E108" s="28">
        <v>43385</v>
      </c>
    </row>
    <row r="109" spans="1:5" x14ac:dyDescent="0.3">
      <c r="A109" t="s">
        <v>779</v>
      </c>
      <c r="B109">
        <f>COUNTA(B81:B108)</f>
        <v>28</v>
      </c>
      <c r="C109" s="18">
        <v>334924.14</v>
      </c>
      <c r="D109" s="12">
        <v>64839</v>
      </c>
    </row>
    <row r="110" spans="1:5" x14ac:dyDescent="0.3">
      <c r="A110" t="s">
        <v>61</v>
      </c>
      <c r="B110" t="s">
        <v>780</v>
      </c>
      <c r="C110" s="18">
        <v>173075.68</v>
      </c>
      <c r="D110" s="12">
        <v>37301</v>
      </c>
      <c r="E110" s="28">
        <v>44428</v>
      </c>
    </row>
    <row r="111" spans="1:5" x14ac:dyDescent="0.3">
      <c r="B111" t="s">
        <v>781</v>
      </c>
      <c r="C111" s="18">
        <v>107969.61</v>
      </c>
      <c r="D111" s="12">
        <v>17269</v>
      </c>
      <c r="E111" s="28">
        <v>44344</v>
      </c>
    </row>
    <row r="112" spans="1:5" x14ac:dyDescent="0.3">
      <c r="B112" t="s">
        <v>782</v>
      </c>
      <c r="C112" s="18">
        <v>5482.47</v>
      </c>
      <c r="D112" s="12">
        <v>913</v>
      </c>
      <c r="E112" s="28">
        <v>44400</v>
      </c>
    </row>
    <row r="113" spans="1:5" x14ac:dyDescent="0.3">
      <c r="B113" t="s">
        <v>783</v>
      </c>
      <c r="C113" s="18">
        <v>758.5</v>
      </c>
      <c r="D113" s="12">
        <v>365</v>
      </c>
      <c r="E113" s="28">
        <v>44008</v>
      </c>
    </row>
    <row r="114" spans="1:5" x14ac:dyDescent="0.3">
      <c r="B114" t="s">
        <v>784</v>
      </c>
      <c r="C114" s="18">
        <v>600</v>
      </c>
      <c r="D114" s="12">
        <v>120</v>
      </c>
      <c r="E114" s="28">
        <v>44568</v>
      </c>
    </row>
    <row r="115" spans="1:5" x14ac:dyDescent="0.3">
      <c r="A115" t="s">
        <v>785</v>
      </c>
      <c r="B115">
        <f>COUNTA(B110:B114)</f>
        <v>5</v>
      </c>
      <c r="C115" s="18">
        <v>287886.26</v>
      </c>
      <c r="D115" s="12">
        <v>55968</v>
      </c>
    </row>
    <row r="116" spans="1:5" x14ac:dyDescent="0.3">
      <c r="A116" t="s">
        <v>296</v>
      </c>
      <c r="B116" t="s">
        <v>786</v>
      </c>
      <c r="C116" s="18">
        <v>49027.85</v>
      </c>
      <c r="D116" s="12">
        <v>11042</v>
      </c>
      <c r="E116" s="28">
        <v>44372</v>
      </c>
    </row>
    <row r="117" spans="1:5" x14ac:dyDescent="0.3">
      <c r="B117" t="s">
        <v>787</v>
      </c>
      <c r="C117" s="18">
        <v>40044</v>
      </c>
      <c r="D117" s="12">
        <v>8433</v>
      </c>
      <c r="E117" s="28">
        <v>44540</v>
      </c>
    </row>
    <row r="118" spans="1:5" x14ac:dyDescent="0.3">
      <c r="B118" t="s">
        <v>788</v>
      </c>
      <c r="C118" s="18">
        <v>23636.92</v>
      </c>
      <c r="D118" s="12">
        <v>4294</v>
      </c>
      <c r="E118" s="28">
        <v>44316</v>
      </c>
    </row>
    <row r="119" spans="1:5" x14ac:dyDescent="0.3">
      <c r="B119" t="s">
        <v>789</v>
      </c>
      <c r="C119" s="18">
        <v>21071.74</v>
      </c>
      <c r="D119" s="12">
        <v>3362</v>
      </c>
      <c r="E119" s="28">
        <v>44463</v>
      </c>
    </row>
    <row r="120" spans="1:5" x14ac:dyDescent="0.3">
      <c r="B120" t="s">
        <v>790</v>
      </c>
      <c r="C120" s="18">
        <v>14096.17</v>
      </c>
      <c r="D120" s="12">
        <v>2588</v>
      </c>
      <c r="E120" s="28">
        <v>44477</v>
      </c>
    </row>
    <row r="121" spans="1:5" x14ac:dyDescent="0.3">
      <c r="B121" t="s">
        <v>791</v>
      </c>
      <c r="C121" s="18">
        <v>13754.39</v>
      </c>
      <c r="D121" s="12">
        <v>2573</v>
      </c>
      <c r="E121" s="28">
        <v>44435</v>
      </c>
    </row>
    <row r="122" spans="1:5" x14ac:dyDescent="0.3">
      <c r="B122" t="s">
        <v>792</v>
      </c>
      <c r="C122" s="18">
        <v>12398.34</v>
      </c>
      <c r="D122" s="12">
        <v>2187</v>
      </c>
      <c r="E122" s="28">
        <v>44428</v>
      </c>
    </row>
    <row r="123" spans="1:5" x14ac:dyDescent="0.3">
      <c r="B123" t="s">
        <v>793</v>
      </c>
      <c r="C123" s="18">
        <v>12096.98</v>
      </c>
      <c r="D123" s="12">
        <v>2168</v>
      </c>
      <c r="E123" s="28">
        <v>44491</v>
      </c>
    </row>
    <row r="124" spans="1:5" x14ac:dyDescent="0.3">
      <c r="B124" t="s">
        <v>794</v>
      </c>
      <c r="C124" s="18">
        <v>11539.86</v>
      </c>
      <c r="D124" s="12">
        <v>2436</v>
      </c>
      <c r="E124" s="28">
        <v>44421</v>
      </c>
    </row>
    <row r="125" spans="1:5" x14ac:dyDescent="0.3">
      <c r="B125" t="s">
        <v>795</v>
      </c>
      <c r="C125" s="18">
        <v>11347</v>
      </c>
      <c r="D125" s="12">
        <v>1985</v>
      </c>
      <c r="E125" s="28">
        <v>44379</v>
      </c>
    </row>
    <row r="126" spans="1:5" x14ac:dyDescent="0.3">
      <c r="B126" t="s">
        <v>796</v>
      </c>
      <c r="C126" s="18">
        <v>11085</v>
      </c>
      <c r="D126" s="12">
        <v>2079</v>
      </c>
      <c r="E126" s="28">
        <v>44365</v>
      </c>
    </row>
    <row r="127" spans="1:5" x14ac:dyDescent="0.3">
      <c r="B127" t="s">
        <v>797</v>
      </c>
      <c r="C127" s="18">
        <v>8807.32</v>
      </c>
      <c r="D127" s="12">
        <v>1578</v>
      </c>
      <c r="E127" s="28">
        <v>44533</v>
      </c>
    </row>
    <row r="128" spans="1:5" x14ac:dyDescent="0.3">
      <c r="B128" t="s">
        <v>798</v>
      </c>
      <c r="C128" s="18">
        <v>6151.35</v>
      </c>
      <c r="D128" s="12">
        <v>1669</v>
      </c>
      <c r="E128" s="28">
        <v>44106</v>
      </c>
    </row>
    <row r="129" spans="1:5" x14ac:dyDescent="0.3">
      <c r="B129" t="s">
        <v>799</v>
      </c>
      <c r="C129" s="18">
        <v>5052.68</v>
      </c>
      <c r="D129" s="12">
        <v>807</v>
      </c>
      <c r="E129" s="28">
        <v>44337</v>
      </c>
    </row>
    <row r="130" spans="1:5" x14ac:dyDescent="0.3">
      <c r="B130" t="s">
        <v>800</v>
      </c>
      <c r="C130" s="18">
        <v>2300</v>
      </c>
      <c r="D130" s="12">
        <v>392</v>
      </c>
      <c r="E130" s="28">
        <v>44393</v>
      </c>
    </row>
    <row r="131" spans="1:5" x14ac:dyDescent="0.3">
      <c r="B131" t="s">
        <v>801</v>
      </c>
      <c r="C131" s="18">
        <v>1959.44</v>
      </c>
      <c r="D131" s="12">
        <v>340</v>
      </c>
      <c r="E131" s="28">
        <v>44351</v>
      </c>
    </row>
    <row r="132" spans="1:5" x14ac:dyDescent="0.3">
      <c r="B132" t="s">
        <v>802</v>
      </c>
      <c r="C132" s="18">
        <v>1326.03</v>
      </c>
      <c r="D132" s="12">
        <v>225</v>
      </c>
      <c r="E132" s="28">
        <v>44407</v>
      </c>
    </row>
    <row r="133" spans="1:5" x14ac:dyDescent="0.3">
      <c r="B133" t="s">
        <v>803</v>
      </c>
      <c r="C133" s="18">
        <v>611.5</v>
      </c>
      <c r="D133" s="12">
        <v>103</v>
      </c>
      <c r="E133" s="28">
        <v>44141</v>
      </c>
    </row>
    <row r="134" spans="1:5" x14ac:dyDescent="0.3">
      <c r="B134" t="s">
        <v>804</v>
      </c>
      <c r="C134" s="18">
        <v>554</v>
      </c>
      <c r="D134" s="12">
        <v>298</v>
      </c>
      <c r="E134" s="28">
        <v>44099</v>
      </c>
    </row>
    <row r="135" spans="1:5" x14ac:dyDescent="0.3">
      <c r="B135" t="s">
        <v>805</v>
      </c>
      <c r="C135" s="18">
        <v>424</v>
      </c>
      <c r="D135" s="12">
        <v>236</v>
      </c>
      <c r="E135" s="28">
        <v>43875</v>
      </c>
    </row>
    <row r="136" spans="1:5" x14ac:dyDescent="0.3">
      <c r="B136" t="s">
        <v>806</v>
      </c>
      <c r="C136" s="18">
        <v>323</v>
      </c>
      <c r="D136" s="12">
        <v>181</v>
      </c>
      <c r="E136" s="28">
        <v>44057</v>
      </c>
    </row>
    <row r="137" spans="1:5" x14ac:dyDescent="0.3">
      <c r="B137" t="s">
        <v>807</v>
      </c>
      <c r="C137" s="18">
        <v>292</v>
      </c>
      <c r="D137" s="12">
        <v>158</v>
      </c>
      <c r="E137" s="28">
        <v>44015</v>
      </c>
    </row>
    <row r="138" spans="1:5" x14ac:dyDescent="0.3">
      <c r="B138" t="s">
        <v>808</v>
      </c>
      <c r="C138" s="18">
        <v>242</v>
      </c>
      <c r="D138" s="12">
        <v>57</v>
      </c>
      <c r="E138" s="28">
        <v>43805</v>
      </c>
    </row>
    <row r="139" spans="1:5" x14ac:dyDescent="0.3">
      <c r="B139" t="s">
        <v>809</v>
      </c>
      <c r="C139" s="18">
        <v>21</v>
      </c>
      <c r="D139" s="12">
        <v>3</v>
      </c>
      <c r="E139" s="28">
        <v>44120</v>
      </c>
    </row>
    <row r="140" spans="1:5" x14ac:dyDescent="0.3">
      <c r="A140" t="s">
        <v>810</v>
      </c>
      <c r="B140">
        <f>COUNTA(B116:B139)</f>
        <v>24</v>
      </c>
      <c r="C140" s="18">
        <v>248162.57</v>
      </c>
      <c r="D140" s="12">
        <v>49194</v>
      </c>
    </row>
    <row r="141" spans="1:5" x14ac:dyDescent="0.3">
      <c r="A141" t="s">
        <v>58</v>
      </c>
      <c r="B141" t="s">
        <v>811</v>
      </c>
      <c r="C141" s="18">
        <v>181409.14</v>
      </c>
      <c r="D141" s="12">
        <v>28724</v>
      </c>
      <c r="E141" s="28">
        <v>44407</v>
      </c>
    </row>
    <row r="142" spans="1:5" x14ac:dyDescent="0.3">
      <c r="A142" t="s">
        <v>812</v>
      </c>
      <c r="B142">
        <f>COUNTA(B141)</f>
        <v>1</v>
      </c>
      <c r="C142" s="18">
        <v>181409.14</v>
      </c>
      <c r="D142" s="12">
        <v>28724</v>
      </c>
    </row>
    <row r="143" spans="1:5" x14ac:dyDescent="0.3">
      <c r="A143" t="s">
        <v>71</v>
      </c>
      <c r="B143" t="s">
        <v>813</v>
      </c>
      <c r="C143" s="18">
        <v>144664.81</v>
      </c>
      <c r="D143" s="12">
        <v>25555</v>
      </c>
      <c r="E143" s="28">
        <v>44456</v>
      </c>
    </row>
    <row r="144" spans="1:5" x14ac:dyDescent="0.3">
      <c r="B144" t="s">
        <v>814</v>
      </c>
      <c r="C144" s="18">
        <v>4206.8</v>
      </c>
      <c r="D144" s="12">
        <v>861</v>
      </c>
      <c r="E144" s="28">
        <v>44526</v>
      </c>
    </row>
    <row r="145" spans="1:5" x14ac:dyDescent="0.3">
      <c r="A145" t="s">
        <v>815</v>
      </c>
      <c r="B145">
        <f>COUNTA(B143:B144)</f>
        <v>2</v>
      </c>
      <c r="C145" s="18">
        <v>148871.60999999999</v>
      </c>
      <c r="D145" s="12">
        <v>26416</v>
      </c>
    </row>
    <row r="146" spans="1:5" x14ac:dyDescent="0.3">
      <c r="A146" t="s">
        <v>167</v>
      </c>
      <c r="B146" t="s">
        <v>816</v>
      </c>
      <c r="C146" s="18">
        <v>30603</v>
      </c>
      <c r="D146" s="12">
        <v>5445</v>
      </c>
      <c r="E146" s="28">
        <v>44316</v>
      </c>
    </row>
    <row r="147" spans="1:5" x14ac:dyDescent="0.3">
      <c r="B147" t="s">
        <v>817</v>
      </c>
      <c r="C147" s="18">
        <v>16276</v>
      </c>
      <c r="D147" s="12">
        <v>2584</v>
      </c>
      <c r="E147" s="28">
        <v>44512</v>
      </c>
    </row>
    <row r="148" spans="1:5" x14ac:dyDescent="0.3">
      <c r="B148" t="s">
        <v>818</v>
      </c>
      <c r="C148" s="18">
        <v>6526</v>
      </c>
      <c r="D148" s="12">
        <v>1247</v>
      </c>
      <c r="E148" s="28">
        <v>44134</v>
      </c>
    </row>
    <row r="149" spans="1:5" x14ac:dyDescent="0.3">
      <c r="B149" t="s">
        <v>819</v>
      </c>
      <c r="C149" s="18">
        <v>6046</v>
      </c>
      <c r="D149" s="12">
        <v>1098</v>
      </c>
      <c r="E149" s="28">
        <v>44547</v>
      </c>
    </row>
    <row r="150" spans="1:5" x14ac:dyDescent="0.3">
      <c r="B150" t="s">
        <v>820</v>
      </c>
      <c r="C150" s="18">
        <v>5896.28</v>
      </c>
      <c r="D150" s="12">
        <v>1064</v>
      </c>
      <c r="E150" s="28">
        <v>44393</v>
      </c>
    </row>
    <row r="151" spans="1:5" x14ac:dyDescent="0.3">
      <c r="B151" t="s">
        <v>821</v>
      </c>
      <c r="C151" s="18">
        <v>3863.68</v>
      </c>
      <c r="D151" s="12">
        <v>1170</v>
      </c>
      <c r="E151" s="28">
        <v>44365</v>
      </c>
    </row>
    <row r="152" spans="1:5" x14ac:dyDescent="0.3">
      <c r="B152" t="s">
        <v>822</v>
      </c>
      <c r="C152" s="18">
        <v>3286</v>
      </c>
      <c r="D152" s="12">
        <v>733</v>
      </c>
      <c r="E152" s="28">
        <v>44554</v>
      </c>
    </row>
    <row r="153" spans="1:5" x14ac:dyDescent="0.3">
      <c r="B153" t="s">
        <v>823</v>
      </c>
      <c r="C153" s="18">
        <v>3186</v>
      </c>
      <c r="D153" s="12">
        <v>551</v>
      </c>
      <c r="E153" s="28">
        <v>44498</v>
      </c>
    </row>
    <row r="154" spans="1:5" x14ac:dyDescent="0.3">
      <c r="B154" t="s">
        <v>824</v>
      </c>
      <c r="C154" s="18">
        <v>2869.03</v>
      </c>
      <c r="D154" s="12">
        <v>476</v>
      </c>
      <c r="E154" s="28">
        <v>44400</v>
      </c>
    </row>
    <row r="155" spans="1:5" x14ac:dyDescent="0.3">
      <c r="B155" t="s">
        <v>825</v>
      </c>
      <c r="C155" s="18">
        <v>2527</v>
      </c>
      <c r="D155" s="12">
        <v>420</v>
      </c>
      <c r="E155" s="28">
        <v>44372</v>
      </c>
    </row>
    <row r="156" spans="1:5" x14ac:dyDescent="0.3">
      <c r="B156" t="s">
        <v>826</v>
      </c>
      <c r="C156" s="18">
        <v>2451.54</v>
      </c>
      <c r="D156" s="12">
        <v>478</v>
      </c>
      <c r="E156" s="28">
        <v>44344</v>
      </c>
    </row>
    <row r="157" spans="1:5" x14ac:dyDescent="0.3">
      <c r="B157" t="s">
        <v>827</v>
      </c>
      <c r="C157" s="18">
        <v>2243</v>
      </c>
      <c r="D157" s="12">
        <v>1017</v>
      </c>
      <c r="E157" s="28">
        <v>44358</v>
      </c>
    </row>
    <row r="158" spans="1:5" x14ac:dyDescent="0.3">
      <c r="B158" t="s">
        <v>828</v>
      </c>
      <c r="C158" s="18">
        <v>1929</v>
      </c>
      <c r="D158" s="12">
        <v>422</v>
      </c>
      <c r="E158" s="28">
        <v>44428</v>
      </c>
    </row>
    <row r="159" spans="1:5" x14ac:dyDescent="0.3">
      <c r="B159" t="s">
        <v>829</v>
      </c>
      <c r="C159" s="18">
        <v>1156</v>
      </c>
      <c r="D159" s="12">
        <v>208</v>
      </c>
      <c r="E159" s="28">
        <v>44358</v>
      </c>
    </row>
    <row r="160" spans="1:5" x14ac:dyDescent="0.3">
      <c r="B160" t="s">
        <v>830</v>
      </c>
      <c r="C160" s="18">
        <v>300</v>
      </c>
      <c r="D160" s="12">
        <v>250</v>
      </c>
      <c r="E160" s="28">
        <v>44531</v>
      </c>
    </row>
    <row r="161" spans="1:5" x14ac:dyDescent="0.3">
      <c r="A161" t="s">
        <v>831</v>
      </c>
      <c r="B161">
        <f>COUNTA(B146:B160)</f>
        <v>15</v>
      </c>
      <c r="C161" s="18">
        <v>89158.53</v>
      </c>
      <c r="D161" s="12">
        <v>17163</v>
      </c>
    </row>
    <row r="162" spans="1:5" x14ac:dyDescent="0.3">
      <c r="A162" t="s">
        <v>152</v>
      </c>
      <c r="B162" t="s">
        <v>832</v>
      </c>
      <c r="C162" s="18">
        <v>16925.990000000002</v>
      </c>
      <c r="D162" s="12">
        <v>3891</v>
      </c>
      <c r="E162" s="28">
        <v>44512</v>
      </c>
    </row>
    <row r="163" spans="1:5" x14ac:dyDescent="0.3">
      <c r="B163" t="s">
        <v>833</v>
      </c>
      <c r="C163" s="18">
        <v>15084.6</v>
      </c>
      <c r="D163" s="12">
        <v>2417</v>
      </c>
      <c r="E163" s="28">
        <v>44323</v>
      </c>
    </row>
    <row r="164" spans="1:5" x14ac:dyDescent="0.3">
      <c r="B164" t="s">
        <v>834</v>
      </c>
      <c r="C164" s="18">
        <v>11018.2</v>
      </c>
      <c r="D164" s="12">
        <v>1715</v>
      </c>
      <c r="E164" s="28">
        <v>44414</v>
      </c>
    </row>
    <row r="165" spans="1:5" x14ac:dyDescent="0.3">
      <c r="B165" t="s">
        <v>835</v>
      </c>
      <c r="C165" s="18">
        <v>9005.09</v>
      </c>
      <c r="D165" s="12">
        <v>1733</v>
      </c>
      <c r="E165" s="28">
        <v>44435</v>
      </c>
    </row>
    <row r="166" spans="1:5" x14ac:dyDescent="0.3">
      <c r="B166" t="s">
        <v>836</v>
      </c>
      <c r="C166" s="18">
        <v>3377.71</v>
      </c>
      <c r="D166" s="12">
        <v>595</v>
      </c>
      <c r="E166" s="28">
        <v>44414</v>
      </c>
    </row>
    <row r="167" spans="1:5" x14ac:dyDescent="0.3">
      <c r="B167" t="s">
        <v>837</v>
      </c>
      <c r="C167" s="18">
        <v>3111.12</v>
      </c>
      <c r="D167" s="12">
        <v>557</v>
      </c>
      <c r="E167" s="28">
        <v>44491</v>
      </c>
    </row>
    <row r="168" spans="1:5" x14ac:dyDescent="0.3">
      <c r="B168" t="s">
        <v>838</v>
      </c>
      <c r="C168" s="18">
        <v>2899</v>
      </c>
      <c r="D168" s="12">
        <v>496</v>
      </c>
      <c r="E168" s="28">
        <v>44379</v>
      </c>
    </row>
    <row r="169" spans="1:5" x14ac:dyDescent="0.3">
      <c r="B169" t="s">
        <v>839</v>
      </c>
      <c r="C169" s="18">
        <v>2773.2</v>
      </c>
      <c r="D169" s="12">
        <v>484</v>
      </c>
      <c r="E169" s="28">
        <v>44449</v>
      </c>
    </row>
    <row r="170" spans="1:5" x14ac:dyDescent="0.3">
      <c r="B170" t="s">
        <v>840</v>
      </c>
      <c r="C170" s="18">
        <v>1936.98</v>
      </c>
      <c r="D170" s="12">
        <v>329</v>
      </c>
      <c r="E170" s="28">
        <v>44442</v>
      </c>
    </row>
    <row r="171" spans="1:5" x14ac:dyDescent="0.3">
      <c r="B171" t="s">
        <v>841</v>
      </c>
      <c r="C171" s="18">
        <v>1610</v>
      </c>
      <c r="D171" s="12">
        <v>362</v>
      </c>
      <c r="E171" s="28">
        <v>43868</v>
      </c>
    </row>
    <row r="172" spans="1:5" x14ac:dyDescent="0.3">
      <c r="B172" t="s">
        <v>842</v>
      </c>
      <c r="C172" s="18">
        <v>691</v>
      </c>
      <c r="D172" s="12">
        <v>113</v>
      </c>
      <c r="E172" s="28">
        <v>44141</v>
      </c>
    </row>
    <row r="173" spans="1:5" x14ac:dyDescent="0.3">
      <c r="B173" t="s">
        <v>843</v>
      </c>
      <c r="C173" s="18">
        <v>463</v>
      </c>
      <c r="D173" s="12">
        <v>93</v>
      </c>
      <c r="E173" s="28">
        <v>43182</v>
      </c>
    </row>
    <row r="174" spans="1:5" x14ac:dyDescent="0.3">
      <c r="B174" t="s">
        <v>844</v>
      </c>
      <c r="C174" s="18">
        <v>242</v>
      </c>
      <c r="D174" s="12">
        <v>49</v>
      </c>
      <c r="E174" s="28">
        <v>43595</v>
      </c>
    </row>
    <row r="175" spans="1:5" x14ac:dyDescent="0.3">
      <c r="B175" t="s">
        <v>845</v>
      </c>
      <c r="C175" s="18">
        <v>121</v>
      </c>
      <c r="D175" s="12">
        <v>25</v>
      </c>
      <c r="E175" s="28">
        <v>43420</v>
      </c>
    </row>
    <row r="176" spans="1:5" x14ac:dyDescent="0.3">
      <c r="B176" t="s">
        <v>846</v>
      </c>
      <c r="C176" s="18">
        <v>100</v>
      </c>
      <c r="D176" s="12">
        <v>20</v>
      </c>
      <c r="E176" s="28">
        <v>43252</v>
      </c>
    </row>
    <row r="177" spans="1:5" x14ac:dyDescent="0.3">
      <c r="A177" t="s">
        <v>847</v>
      </c>
      <c r="B177">
        <f>COUNTA(B162:B176)</f>
        <v>15</v>
      </c>
      <c r="C177" s="18">
        <v>69358.89</v>
      </c>
      <c r="D177" s="12">
        <v>12879</v>
      </c>
    </row>
    <row r="178" spans="1:5" x14ac:dyDescent="0.3">
      <c r="A178" t="s">
        <v>263</v>
      </c>
      <c r="B178" t="s">
        <v>848</v>
      </c>
      <c r="C178" s="18">
        <v>9350</v>
      </c>
      <c r="D178" s="12">
        <v>1683</v>
      </c>
      <c r="E178" s="28">
        <v>44484</v>
      </c>
    </row>
    <row r="179" spans="1:5" x14ac:dyDescent="0.3">
      <c r="B179" t="s">
        <v>849</v>
      </c>
      <c r="C179" s="18">
        <v>7605.08</v>
      </c>
      <c r="D179" s="12">
        <v>1562</v>
      </c>
      <c r="E179" s="28">
        <v>44533</v>
      </c>
    </row>
    <row r="180" spans="1:5" x14ac:dyDescent="0.3">
      <c r="B180" t="s">
        <v>850</v>
      </c>
      <c r="C180" s="18">
        <v>5590</v>
      </c>
      <c r="D180" s="12">
        <v>1160</v>
      </c>
      <c r="E180" s="28">
        <v>44386</v>
      </c>
    </row>
    <row r="181" spans="1:5" x14ac:dyDescent="0.3">
      <c r="B181" t="s">
        <v>851</v>
      </c>
      <c r="C181" s="18">
        <v>5394</v>
      </c>
      <c r="D181" s="12">
        <v>1324</v>
      </c>
      <c r="E181" s="28">
        <v>44323</v>
      </c>
    </row>
    <row r="182" spans="1:5" x14ac:dyDescent="0.3">
      <c r="B182" t="s">
        <v>852</v>
      </c>
      <c r="C182" s="18">
        <v>4960</v>
      </c>
      <c r="D182" s="12">
        <v>1034</v>
      </c>
      <c r="E182" s="28">
        <v>44393</v>
      </c>
    </row>
    <row r="183" spans="1:5" x14ac:dyDescent="0.3">
      <c r="B183" t="s">
        <v>853</v>
      </c>
      <c r="C183" s="18">
        <v>4231</v>
      </c>
      <c r="D183" s="12">
        <v>827</v>
      </c>
      <c r="E183" s="28">
        <v>44519</v>
      </c>
    </row>
    <row r="184" spans="1:5" x14ac:dyDescent="0.3">
      <c r="B184" t="s">
        <v>854</v>
      </c>
      <c r="C184" s="18">
        <v>4186</v>
      </c>
      <c r="D184" s="12">
        <v>783</v>
      </c>
      <c r="E184" s="28">
        <v>44421</v>
      </c>
    </row>
    <row r="185" spans="1:5" x14ac:dyDescent="0.3">
      <c r="B185" t="s">
        <v>855</v>
      </c>
      <c r="C185" s="18">
        <v>4114.12</v>
      </c>
      <c r="D185" s="12">
        <v>766</v>
      </c>
      <c r="E185" s="28">
        <v>44330</v>
      </c>
    </row>
    <row r="186" spans="1:5" x14ac:dyDescent="0.3">
      <c r="B186" t="s">
        <v>856</v>
      </c>
      <c r="C186" s="18">
        <v>3543</v>
      </c>
      <c r="D186" s="12">
        <v>689</v>
      </c>
      <c r="E186" s="28">
        <v>44491</v>
      </c>
    </row>
    <row r="187" spans="1:5" x14ac:dyDescent="0.3">
      <c r="B187" t="s">
        <v>857</v>
      </c>
      <c r="C187" s="18">
        <v>3282</v>
      </c>
      <c r="D187" s="12">
        <v>635</v>
      </c>
      <c r="E187" s="28">
        <v>44561</v>
      </c>
    </row>
    <row r="188" spans="1:5" x14ac:dyDescent="0.3">
      <c r="B188" t="s">
        <v>858</v>
      </c>
      <c r="C188" s="18">
        <v>3025</v>
      </c>
      <c r="D188" s="12">
        <v>551</v>
      </c>
      <c r="E188" s="28">
        <v>44344</v>
      </c>
    </row>
    <row r="189" spans="1:5" x14ac:dyDescent="0.3">
      <c r="B189" t="s">
        <v>859</v>
      </c>
      <c r="C189" s="18">
        <v>2429.5</v>
      </c>
      <c r="D189" s="12">
        <v>478</v>
      </c>
      <c r="E189" s="28">
        <v>44316</v>
      </c>
    </row>
    <row r="190" spans="1:5" x14ac:dyDescent="0.3">
      <c r="B190" t="s">
        <v>860</v>
      </c>
      <c r="C190" s="18">
        <v>1993.06</v>
      </c>
      <c r="D190" s="12">
        <v>487</v>
      </c>
      <c r="E190" s="28">
        <v>44476</v>
      </c>
    </row>
    <row r="191" spans="1:5" x14ac:dyDescent="0.3">
      <c r="B191" t="s">
        <v>861</v>
      </c>
      <c r="C191" s="18">
        <v>1921</v>
      </c>
      <c r="D191" s="12">
        <v>357</v>
      </c>
      <c r="E191" s="28">
        <v>44337</v>
      </c>
    </row>
    <row r="192" spans="1:5" x14ac:dyDescent="0.3">
      <c r="B192" t="s">
        <v>862</v>
      </c>
      <c r="C192" s="18">
        <v>1564</v>
      </c>
      <c r="D192" s="12">
        <v>283</v>
      </c>
      <c r="E192" s="28">
        <v>44132</v>
      </c>
    </row>
    <row r="193" spans="1:5" x14ac:dyDescent="0.3">
      <c r="B193" t="s">
        <v>863</v>
      </c>
      <c r="C193" s="18">
        <v>1252</v>
      </c>
      <c r="D193" s="12">
        <v>258</v>
      </c>
      <c r="E193" s="28">
        <v>44106</v>
      </c>
    </row>
    <row r="194" spans="1:5" x14ac:dyDescent="0.3">
      <c r="A194" t="s">
        <v>864</v>
      </c>
      <c r="B194">
        <f>COUNTA(B178:B193)</f>
        <v>16</v>
      </c>
      <c r="C194" s="18">
        <v>64439.76</v>
      </c>
      <c r="D194" s="12">
        <v>12877</v>
      </c>
    </row>
    <row r="195" spans="1:5" x14ac:dyDescent="0.3">
      <c r="A195" t="s">
        <v>138</v>
      </c>
      <c r="B195" t="s">
        <v>865</v>
      </c>
      <c r="C195" s="18">
        <v>43144.28</v>
      </c>
      <c r="D195" s="12">
        <v>7836</v>
      </c>
      <c r="E195" s="28">
        <v>44421</v>
      </c>
    </row>
    <row r="196" spans="1:5" x14ac:dyDescent="0.3">
      <c r="A196" t="s">
        <v>866</v>
      </c>
      <c r="B196">
        <f>COUNTA(B195)</f>
        <v>1</v>
      </c>
      <c r="C196" s="18">
        <v>43144.28</v>
      </c>
      <c r="D196" s="12">
        <v>7836</v>
      </c>
    </row>
    <row r="197" spans="1:5" x14ac:dyDescent="0.3">
      <c r="A197" t="s">
        <v>147</v>
      </c>
      <c r="B197" t="s">
        <v>867</v>
      </c>
      <c r="C197" s="18">
        <v>38916.21</v>
      </c>
      <c r="D197" s="12">
        <v>5803</v>
      </c>
      <c r="E197" s="28">
        <v>44561</v>
      </c>
    </row>
    <row r="198" spans="1:5" x14ac:dyDescent="0.3">
      <c r="A198" t="s">
        <v>868</v>
      </c>
      <c r="B198">
        <f>COUNTA(B197)</f>
        <v>1</v>
      </c>
      <c r="C198" s="18">
        <v>38916.21</v>
      </c>
      <c r="D198" s="12">
        <v>5803</v>
      </c>
    </row>
    <row r="199" spans="1:5" x14ac:dyDescent="0.3">
      <c r="A199" t="s">
        <v>668</v>
      </c>
      <c r="B199" t="s">
        <v>869</v>
      </c>
      <c r="C199" s="18">
        <v>37457.949999999997</v>
      </c>
      <c r="D199" s="12">
        <v>5995</v>
      </c>
      <c r="E199" s="28">
        <v>44491</v>
      </c>
    </row>
    <row r="200" spans="1:5" x14ac:dyDescent="0.3">
      <c r="A200" t="s">
        <v>870</v>
      </c>
      <c r="B200">
        <f>COUNTA(B199)</f>
        <v>1</v>
      </c>
      <c r="C200" s="18">
        <v>37457.949999999997</v>
      </c>
      <c r="D200" s="12">
        <v>5995</v>
      </c>
    </row>
    <row r="201" spans="1:5" x14ac:dyDescent="0.3">
      <c r="A201" t="s">
        <v>208</v>
      </c>
      <c r="B201" t="s">
        <v>871</v>
      </c>
      <c r="C201" s="18">
        <v>19638</v>
      </c>
      <c r="D201" s="12">
        <v>3837</v>
      </c>
      <c r="E201" s="28">
        <v>44330</v>
      </c>
    </row>
    <row r="202" spans="1:5" x14ac:dyDescent="0.3">
      <c r="B202" t="s">
        <v>872</v>
      </c>
      <c r="C202" s="18">
        <v>4628</v>
      </c>
      <c r="D202" s="12">
        <v>889</v>
      </c>
      <c r="E202" s="28">
        <v>44519</v>
      </c>
    </row>
    <row r="203" spans="1:5" x14ac:dyDescent="0.3">
      <c r="B203" t="s">
        <v>873</v>
      </c>
      <c r="C203" s="18">
        <v>2063</v>
      </c>
      <c r="D203" s="12">
        <v>392</v>
      </c>
      <c r="E203" s="28">
        <v>44421</v>
      </c>
    </row>
    <row r="204" spans="1:5" x14ac:dyDescent="0.3">
      <c r="B204" t="s">
        <v>874</v>
      </c>
      <c r="C204" s="18">
        <v>1259.81</v>
      </c>
      <c r="D204" s="12">
        <v>238</v>
      </c>
      <c r="E204" s="28">
        <v>44484</v>
      </c>
    </row>
    <row r="205" spans="1:5" x14ac:dyDescent="0.3">
      <c r="B205" t="s">
        <v>875</v>
      </c>
      <c r="C205" s="18">
        <v>1074</v>
      </c>
      <c r="D205" s="12">
        <v>258</v>
      </c>
      <c r="E205" s="28">
        <v>43763</v>
      </c>
    </row>
    <row r="206" spans="1:5" x14ac:dyDescent="0.3">
      <c r="B206" t="s">
        <v>876</v>
      </c>
      <c r="C206" s="18">
        <v>956</v>
      </c>
      <c r="D206" s="12">
        <v>200</v>
      </c>
      <c r="E206" s="28">
        <v>43707</v>
      </c>
    </row>
    <row r="207" spans="1:5" x14ac:dyDescent="0.3">
      <c r="B207" t="s">
        <v>877</v>
      </c>
      <c r="C207" s="18">
        <v>347</v>
      </c>
      <c r="D207" s="12">
        <v>163</v>
      </c>
      <c r="E207" s="28">
        <v>43896</v>
      </c>
    </row>
    <row r="208" spans="1:5" x14ac:dyDescent="0.3">
      <c r="B208" t="s">
        <v>878</v>
      </c>
      <c r="C208" s="18">
        <v>304.58</v>
      </c>
      <c r="D208" s="12">
        <v>66</v>
      </c>
      <c r="E208" s="28">
        <v>44533</v>
      </c>
    </row>
    <row r="209" spans="1:5" x14ac:dyDescent="0.3">
      <c r="A209" t="s">
        <v>879</v>
      </c>
      <c r="B209">
        <f>COUNTA(B201:B208)</f>
        <v>8</v>
      </c>
      <c r="C209" s="18">
        <v>30270.39</v>
      </c>
      <c r="D209" s="12">
        <v>6043</v>
      </c>
    </row>
    <row r="210" spans="1:5" x14ac:dyDescent="0.3">
      <c r="A210" t="s">
        <v>174</v>
      </c>
      <c r="B210" t="s">
        <v>880</v>
      </c>
      <c r="C210" s="18">
        <v>27731.62</v>
      </c>
      <c r="D210" s="12">
        <v>4913</v>
      </c>
      <c r="E210" s="28">
        <v>44519</v>
      </c>
    </row>
    <row r="211" spans="1:5" x14ac:dyDescent="0.3">
      <c r="A211" t="s">
        <v>881</v>
      </c>
      <c r="B211">
        <f>COUNTA(B210)</f>
        <v>1</v>
      </c>
      <c r="C211" s="18">
        <v>27731.62</v>
      </c>
      <c r="D211" s="12">
        <v>4913</v>
      </c>
    </row>
    <row r="212" spans="1:5" x14ac:dyDescent="0.3">
      <c r="A212" t="s">
        <v>203</v>
      </c>
      <c r="B212" t="s">
        <v>882</v>
      </c>
      <c r="C212" s="18">
        <v>20430.330000000002</v>
      </c>
      <c r="D212" s="12">
        <v>3586</v>
      </c>
      <c r="E212" s="28">
        <v>44379</v>
      </c>
    </row>
    <row r="213" spans="1:5" x14ac:dyDescent="0.3">
      <c r="B213" t="s">
        <v>883</v>
      </c>
      <c r="C213" s="18">
        <v>3559.5</v>
      </c>
      <c r="D213" s="12">
        <v>556</v>
      </c>
      <c r="E213" s="28">
        <v>44442</v>
      </c>
    </row>
    <row r="214" spans="1:5" x14ac:dyDescent="0.3">
      <c r="B214" t="s">
        <v>884</v>
      </c>
      <c r="C214" s="18">
        <v>1761.79</v>
      </c>
      <c r="D214" s="12">
        <v>324</v>
      </c>
      <c r="E214" s="28">
        <v>44554</v>
      </c>
    </row>
    <row r="215" spans="1:5" x14ac:dyDescent="0.3">
      <c r="B215" t="s">
        <v>885</v>
      </c>
      <c r="C215" s="18">
        <v>49</v>
      </c>
      <c r="D215" s="12">
        <v>7</v>
      </c>
      <c r="E215" s="28">
        <v>44344</v>
      </c>
    </row>
    <row r="216" spans="1:5" x14ac:dyDescent="0.3">
      <c r="B216" t="s">
        <v>886</v>
      </c>
      <c r="C216" s="18">
        <v>40</v>
      </c>
      <c r="D216" s="12">
        <v>6</v>
      </c>
      <c r="E216" s="28">
        <v>43714</v>
      </c>
    </row>
    <row r="217" spans="1:5" x14ac:dyDescent="0.3">
      <c r="B217" t="s">
        <v>887</v>
      </c>
      <c r="C217" s="18">
        <v>4</v>
      </c>
      <c r="D217" s="12">
        <v>1</v>
      </c>
      <c r="E217" s="28">
        <v>43894</v>
      </c>
    </row>
    <row r="218" spans="1:5" x14ac:dyDescent="0.3">
      <c r="A218" t="s">
        <v>888</v>
      </c>
      <c r="B218">
        <f>COUNTA(B212:B217)</f>
        <v>6</v>
      </c>
      <c r="C218" s="18">
        <v>25844.620000000003</v>
      </c>
      <c r="D218" s="12">
        <v>4480</v>
      </c>
    </row>
    <row r="219" spans="1:5" x14ac:dyDescent="0.3">
      <c r="A219" t="s">
        <v>184</v>
      </c>
      <c r="B219" t="s">
        <v>889</v>
      </c>
      <c r="C219" s="18">
        <v>25436.959999999999</v>
      </c>
      <c r="D219" s="12">
        <v>5744</v>
      </c>
      <c r="E219" s="28">
        <v>44442</v>
      </c>
    </row>
    <row r="220" spans="1:5" x14ac:dyDescent="0.3">
      <c r="A220" t="s">
        <v>890</v>
      </c>
      <c r="B220">
        <f>COUNTA(B219)</f>
        <v>1</v>
      </c>
      <c r="C220" s="18">
        <v>25436.959999999999</v>
      </c>
      <c r="D220" s="12">
        <v>5744</v>
      </c>
    </row>
    <row r="221" spans="1:5" x14ac:dyDescent="0.3">
      <c r="A221" t="s">
        <v>667</v>
      </c>
      <c r="B221" t="s">
        <v>891</v>
      </c>
      <c r="C221" s="18">
        <v>24183.65</v>
      </c>
      <c r="D221" s="12">
        <v>4280</v>
      </c>
      <c r="E221" s="28">
        <v>44323</v>
      </c>
    </row>
    <row r="222" spans="1:5" x14ac:dyDescent="0.3">
      <c r="B222" t="s">
        <v>892</v>
      </c>
      <c r="C222" s="18">
        <v>636.1</v>
      </c>
      <c r="D222" s="12">
        <v>325</v>
      </c>
      <c r="E222" s="28">
        <v>43840</v>
      </c>
    </row>
    <row r="223" spans="1:5" x14ac:dyDescent="0.3">
      <c r="A223" t="s">
        <v>893</v>
      </c>
      <c r="B223">
        <f>COUNTA(B221:B222)</f>
        <v>2</v>
      </c>
      <c r="C223" s="18">
        <v>24819.75</v>
      </c>
      <c r="D223" s="12">
        <v>4605</v>
      </c>
    </row>
    <row r="224" spans="1:5" x14ac:dyDescent="0.3">
      <c r="A224" t="s">
        <v>334</v>
      </c>
      <c r="B224" t="s">
        <v>894</v>
      </c>
      <c r="C224" s="18">
        <v>4701</v>
      </c>
      <c r="D224" s="12">
        <v>987</v>
      </c>
      <c r="E224" s="28">
        <v>44080</v>
      </c>
    </row>
    <row r="225" spans="1:5" x14ac:dyDescent="0.3">
      <c r="B225" t="s">
        <v>895</v>
      </c>
      <c r="C225" s="18">
        <v>3764.5</v>
      </c>
      <c r="D225" s="12">
        <v>894</v>
      </c>
      <c r="E225" s="28">
        <v>44302</v>
      </c>
    </row>
    <row r="226" spans="1:5" x14ac:dyDescent="0.3">
      <c r="B226" t="s">
        <v>896</v>
      </c>
      <c r="C226" s="18">
        <v>2503.5</v>
      </c>
      <c r="D226" s="12">
        <v>583</v>
      </c>
      <c r="E226" s="28">
        <v>44431</v>
      </c>
    </row>
    <row r="227" spans="1:5" x14ac:dyDescent="0.3">
      <c r="B227" t="s">
        <v>897</v>
      </c>
      <c r="C227" s="18">
        <v>2318</v>
      </c>
      <c r="D227" s="12">
        <v>608</v>
      </c>
      <c r="E227" s="28">
        <v>44114</v>
      </c>
    </row>
    <row r="228" spans="1:5" x14ac:dyDescent="0.3">
      <c r="B228" t="s">
        <v>898</v>
      </c>
      <c r="C228" s="18">
        <v>2182</v>
      </c>
      <c r="D228" s="12">
        <v>472</v>
      </c>
      <c r="E228" s="28">
        <v>42988</v>
      </c>
    </row>
    <row r="229" spans="1:5" x14ac:dyDescent="0.3">
      <c r="B229" t="s">
        <v>899</v>
      </c>
      <c r="C229" s="18">
        <v>2052</v>
      </c>
      <c r="D229" s="12">
        <v>621</v>
      </c>
      <c r="E229" s="28">
        <v>42654</v>
      </c>
    </row>
    <row r="230" spans="1:5" x14ac:dyDescent="0.3">
      <c r="B230" t="s">
        <v>900</v>
      </c>
      <c r="C230" s="18">
        <v>1299</v>
      </c>
      <c r="D230" s="12">
        <v>325</v>
      </c>
      <c r="E230" s="28">
        <v>42301</v>
      </c>
    </row>
    <row r="231" spans="1:5" x14ac:dyDescent="0.3">
      <c r="B231" t="s">
        <v>901</v>
      </c>
      <c r="C231" s="18">
        <v>1290</v>
      </c>
      <c r="D231" s="12">
        <v>394</v>
      </c>
      <c r="E231" s="28">
        <v>43435</v>
      </c>
    </row>
    <row r="232" spans="1:5" x14ac:dyDescent="0.3">
      <c r="B232" t="s">
        <v>902</v>
      </c>
      <c r="C232" s="18">
        <v>1036</v>
      </c>
      <c r="D232" s="12">
        <v>203</v>
      </c>
      <c r="E232" s="28">
        <v>43792</v>
      </c>
    </row>
    <row r="233" spans="1:5" x14ac:dyDescent="0.3">
      <c r="B233" t="s">
        <v>903</v>
      </c>
      <c r="C233" s="18">
        <v>380</v>
      </c>
      <c r="D233" s="12">
        <v>149</v>
      </c>
      <c r="E233" s="28">
        <v>42721</v>
      </c>
    </row>
    <row r="234" spans="1:5" x14ac:dyDescent="0.3">
      <c r="B234" t="s">
        <v>904</v>
      </c>
      <c r="C234" s="18">
        <v>378</v>
      </c>
      <c r="D234" s="12">
        <v>93</v>
      </c>
      <c r="E234" s="28">
        <v>44350</v>
      </c>
    </row>
    <row r="235" spans="1:5" x14ac:dyDescent="0.3">
      <c r="B235" t="s">
        <v>905</v>
      </c>
      <c r="C235" s="18">
        <v>332.5</v>
      </c>
      <c r="D235" s="12">
        <v>89</v>
      </c>
      <c r="E235" s="28">
        <v>44493</v>
      </c>
    </row>
    <row r="236" spans="1:5" x14ac:dyDescent="0.3">
      <c r="A236" t="s">
        <v>906</v>
      </c>
      <c r="B236">
        <f>COUNTA(B224:B235)</f>
        <v>12</v>
      </c>
      <c r="C236" s="18">
        <v>22236.5</v>
      </c>
      <c r="D236" s="12">
        <v>5418</v>
      </c>
    </row>
    <row r="237" spans="1:5" x14ac:dyDescent="0.3">
      <c r="A237" t="s">
        <v>410</v>
      </c>
      <c r="B237" t="s">
        <v>907</v>
      </c>
      <c r="C237" s="18">
        <v>2192.52</v>
      </c>
      <c r="D237" s="12">
        <v>440</v>
      </c>
      <c r="E237" s="28">
        <v>44470</v>
      </c>
    </row>
    <row r="238" spans="1:5" x14ac:dyDescent="0.3">
      <c r="B238" t="s">
        <v>908</v>
      </c>
      <c r="C238" s="18">
        <v>1174</v>
      </c>
      <c r="D238" s="12">
        <v>304</v>
      </c>
      <c r="E238" s="28">
        <v>44316</v>
      </c>
    </row>
    <row r="239" spans="1:5" x14ac:dyDescent="0.3">
      <c r="B239" t="s">
        <v>909</v>
      </c>
      <c r="C239" s="18">
        <v>1173</v>
      </c>
      <c r="D239" s="12">
        <v>442</v>
      </c>
      <c r="E239" s="28">
        <v>43987</v>
      </c>
    </row>
    <row r="240" spans="1:5" x14ac:dyDescent="0.3">
      <c r="B240" t="s">
        <v>910</v>
      </c>
      <c r="C240" s="18">
        <v>535</v>
      </c>
      <c r="D240" s="12">
        <v>143</v>
      </c>
      <c r="E240" s="28">
        <v>43987</v>
      </c>
    </row>
    <row r="241" spans="2:5" x14ac:dyDescent="0.3">
      <c r="B241" t="s">
        <v>911</v>
      </c>
      <c r="C241" s="18">
        <v>515.70000000000005</v>
      </c>
      <c r="D241" s="12">
        <v>108</v>
      </c>
      <c r="E241" s="28">
        <v>44316</v>
      </c>
    </row>
    <row r="242" spans="2:5" x14ac:dyDescent="0.3">
      <c r="B242" t="s">
        <v>912</v>
      </c>
      <c r="C242" s="18">
        <v>339</v>
      </c>
      <c r="D242" s="12">
        <v>130</v>
      </c>
      <c r="E242" s="28">
        <v>43987</v>
      </c>
    </row>
    <row r="243" spans="2:5" x14ac:dyDescent="0.3">
      <c r="B243" t="s">
        <v>913</v>
      </c>
      <c r="C243" s="18">
        <v>272.44</v>
      </c>
      <c r="D243" s="12">
        <v>58</v>
      </c>
      <c r="E243" s="28">
        <v>44316</v>
      </c>
    </row>
    <row r="244" spans="2:5" x14ac:dyDescent="0.3">
      <c r="B244" t="s">
        <v>914</v>
      </c>
      <c r="C244" s="18">
        <v>259</v>
      </c>
      <c r="D244" s="12">
        <v>51</v>
      </c>
      <c r="E244" s="28">
        <v>44316</v>
      </c>
    </row>
    <row r="245" spans="2:5" x14ac:dyDescent="0.3">
      <c r="B245" t="s">
        <v>915</v>
      </c>
      <c r="C245" s="18">
        <v>223.52</v>
      </c>
      <c r="D245" s="12">
        <v>59</v>
      </c>
      <c r="E245" s="28">
        <v>44316</v>
      </c>
    </row>
    <row r="246" spans="2:5" x14ac:dyDescent="0.3">
      <c r="B246" t="s">
        <v>916</v>
      </c>
      <c r="C246" s="18">
        <v>216</v>
      </c>
      <c r="D246" s="12">
        <v>46</v>
      </c>
      <c r="E246" s="28">
        <v>44316</v>
      </c>
    </row>
    <row r="247" spans="2:5" x14ac:dyDescent="0.3">
      <c r="B247" t="s">
        <v>917</v>
      </c>
      <c r="C247" s="18">
        <v>166</v>
      </c>
      <c r="D247" s="12">
        <v>45</v>
      </c>
      <c r="E247" s="28">
        <v>43560</v>
      </c>
    </row>
    <row r="248" spans="2:5" x14ac:dyDescent="0.3">
      <c r="B248" t="s">
        <v>918</v>
      </c>
      <c r="C248" s="18">
        <v>159</v>
      </c>
      <c r="D248" s="12">
        <v>30</v>
      </c>
      <c r="E248" s="28">
        <v>44316</v>
      </c>
    </row>
    <row r="249" spans="2:5" x14ac:dyDescent="0.3">
      <c r="B249" t="s">
        <v>919</v>
      </c>
      <c r="C249" s="18">
        <v>145.5</v>
      </c>
      <c r="D249" s="12">
        <v>37</v>
      </c>
      <c r="E249" s="28">
        <v>43560</v>
      </c>
    </row>
    <row r="250" spans="2:5" x14ac:dyDescent="0.3">
      <c r="B250" t="s">
        <v>920</v>
      </c>
      <c r="C250" s="18">
        <v>134</v>
      </c>
      <c r="D250" s="12">
        <v>32</v>
      </c>
      <c r="E250" s="28">
        <v>44316</v>
      </c>
    </row>
    <row r="251" spans="2:5" x14ac:dyDescent="0.3">
      <c r="B251" t="s">
        <v>921</v>
      </c>
      <c r="C251" s="18">
        <v>128</v>
      </c>
      <c r="D251" s="12">
        <v>25</v>
      </c>
      <c r="E251" s="28">
        <v>44316</v>
      </c>
    </row>
    <row r="252" spans="2:5" x14ac:dyDescent="0.3">
      <c r="B252" t="s">
        <v>922</v>
      </c>
      <c r="C252" s="18">
        <v>107</v>
      </c>
      <c r="D252" s="12">
        <v>21</v>
      </c>
      <c r="E252" s="28">
        <v>44316</v>
      </c>
    </row>
    <row r="253" spans="2:5" x14ac:dyDescent="0.3">
      <c r="B253" t="s">
        <v>923</v>
      </c>
      <c r="C253" s="18">
        <v>58.5</v>
      </c>
      <c r="D253" s="12">
        <v>15</v>
      </c>
      <c r="E253" s="28">
        <v>44316</v>
      </c>
    </row>
    <row r="254" spans="2:5" x14ac:dyDescent="0.3">
      <c r="B254" t="s">
        <v>924</v>
      </c>
      <c r="C254" s="18">
        <v>50</v>
      </c>
      <c r="D254" s="12">
        <v>10</v>
      </c>
      <c r="E254" s="28">
        <v>42458</v>
      </c>
    </row>
    <row r="255" spans="2:5" x14ac:dyDescent="0.3">
      <c r="B255" t="s">
        <v>925</v>
      </c>
      <c r="C255" s="18">
        <v>40</v>
      </c>
      <c r="D255" s="12">
        <v>4</v>
      </c>
      <c r="E255" s="28">
        <v>43196</v>
      </c>
    </row>
    <row r="256" spans="2:5" x14ac:dyDescent="0.3">
      <c r="B256" t="s">
        <v>926</v>
      </c>
      <c r="C256" s="18">
        <v>40</v>
      </c>
      <c r="D256" s="12">
        <v>22</v>
      </c>
      <c r="E256" s="28">
        <v>43189</v>
      </c>
    </row>
    <row r="257" spans="1:5" x14ac:dyDescent="0.3">
      <c r="B257" t="s">
        <v>927</v>
      </c>
      <c r="C257" s="18">
        <v>38.85</v>
      </c>
      <c r="D257" s="12">
        <v>7</v>
      </c>
      <c r="E257" s="28">
        <v>43574</v>
      </c>
    </row>
    <row r="258" spans="1:5" x14ac:dyDescent="0.3">
      <c r="B258" t="s">
        <v>928</v>
      </c>
      <c r="C258" s="18">
        <v>19.7</v>
      </c>
      <c r="D258" s="12">
        <v>4</v>
      </c>
      <c r="E258" s="28">
        <v>43987</v>
      </c>
    </row>
    <row r="259" spans="1:5" x14ac:dyDescent="0.3">
      <c r="B259" t="s">
        <v>929</v>
      </c>
      <c r="C259" s="18">
        <v>18.5</v>
      </c>
      <c r="D259" s="12">
        <v>5</v>
      </c>
      <c r="E259" s="28">
        <v>44316</v>
      </c>
    </row>
    <row r="260" spans="1:5" x14ac:dyDescent="0.3">
      <c r="A260" t="s">
        <v>930</v>
      </c>
      <c r="B260">
        <f>COUNTA(B237:B259)</f>
        <v>23</v>
      </c>
      <c r="C260" s="18">
        <v>8005.23</v>
      </c>
      <c r="D260" s="12">
        <v>2038</v>
      </c>
    </row>
    <row r="261" spans="1:5" x14ac:dyDescent="0.3">
      <c r="A261" t="s">
        <v>669</v>
      </c>
      <c r="B261" t="s">
        <v>931</v>
      </c>
      <c r="C261" s="18">
        <v>4347</v>
      </c>
      <c r="D261" s="12">
        <v>811</v>
      </c>
      <c r="E261" s="28">
        <v>44414</v>
      </c>
    </row>
    <row r="262" spans="1:5" x14ac:dyDescent="0.3">
      <c r="B262" t="s">
        <v>932</v>
      </c>
      <c r="C262" s="18">
        <v>1499</v>
      </c>
      <c r="D262" s="12">
        <v>364</v>
      </c>
      <c r="E262" s="28">
        <v>44547</v>
      </c>
    </row>
    <row r="263" spans="1:5" x14ac:dyDescent="0.3">
      <c r="A263" t="s">
        <v>933</v>
      </c>
      <c r="B263">
        <f>COUNTA(B261:B262)</f>
        <v>2</v>
      </c>
      <c r="C263" s="18">
        <v>5846</v>
      </c>
      <c r="D263" s="12">
        <v>1175</v>
      </c>
    </row>
    <row r="264" spans="1:5" x14ac:dyDescent="0.3">
      <c r="A264" t="s">
        <v>349</v>
      </c>
      <c r="B264" t="s">
        <v>934</v>
      </c>
      <c r="C264" s="18">
        <v>4162.3900000000003</v>
      </c>
      <c r="D264" s="12">
        <v>822</v>
      </c>
      <c r="E264" s="28">
        <v>44344</v>
      </c>
    </row>
    <row r="265" spans="1:5" x14ac:dyDescent="0.3">
      <c r="A265" t="s">
        <v>935</v>
      </c>
      <c r="B265">
        <f>COUNTA(B264)</f>
        <v>1</v>
      </c>
      <c r="C265" s="18">
        <v>4162.3900000000003</v>
      </c>
      <c r="D265" s="12">
        <v>822</v>
      </c>
    </row>
    <row r="266" spans="1:5" x14ac:dyDescent="0.3">
      <c r="A266" t="s">
        <v>422</v>
      </c>
      <c r="B266" t="s">
        <v>936</v>
      </c>
      <c r="C266" s="18">
        <v>2043.66</v>
      </c>
      <c r="D266" s="12">
        <v>446</v>
      </c>
      <c r="E266" s="28">
        <v>44463</v>
      </c>
    </row>
    <row r="267" spans="1:5" x14ac:dyDescent="0.3">
      <c r="A267" t="s">
        <v>937</v>
      </c>
      <c r="B267">
        <f>COUNTA(B266)</f>
        <v>1</v>
      </c>
      <c r="C267" s="18">
        <v>2043.66</v>
      </c>
      <c r="D267" s="12">
        <v>446</v>
      </c>
    </row>
    <row r="268" spans="1:5" x14ac:dyDescent="0.3">
      <c r="A268" t="s">
        <v>189</v>
      </c>
      <c r="B268" t="s">
        <v>938</v>
      </c>
      <c r="C268" s="18">
        <v>1920</v>
      </c>
      <c r="D268" s="12">
        <v>316</v>
      </c>
      <c r="E268" s="28">
        <v>41712</v>
      </c>
    </row>
    <row r="269" spans="1:5" x14ac:dyDescent="0.3">
      <c r="B269" t="s">
        <v>939</v>
      </c>
      <c r="C269" s="18">
        <v>78</v>
      </c>
      <c r="D269" s="12">
        <v>13</v>
      </c>
      <c r="E269" s="28">
        <v>43406</v>
      </c>
    </row>
    <row r="270" spans="1:5" x14ac:dyDescent="0.3">
      <c r="A270" t="s">
        <v>940</v>
      </c>
      <c r="B270">
        <f>COUNTA(B268:B269)</f>
        <v>2</v>
      </c>
      <c r="C270" s="18">
        <v>1998</v>
      </c>
      <c r="D270" s="12">
        <v>329</v>
      </c>
    </row>
    <row r="271" spans="1:5" x14ac:dyDescent="0.3">
      <c r="A271" t="s">
        <v>460</v>
      </c>
      <c r="B271" t="s">
        <v>941</v>
      </c>
      <c r="C271" s="18">
        <v>1177</v>
      </c>
      <c r="D271" s="12">
        <v>184</v>
      </c>
      <c r="E271" s="28">
        <v>44463</v>
      </c>
    </row>
    <row r="272" spans="1:5" x14ac:dyDescent="0.3">
      <c r="A272" t="s">
        <v>942</v>
      </c>
      <c r="B272">
        <f>COUNTA(B271)</f>
        <v>1</v>
      </c>
      <c r="C272" s="18">
        <v>1177</v>
      </c>
      <c r="D272" s="12">
        <v>184</v>
      </c>
    </row>
    <row r="273" spans="1:5" x14ac:dyDescent="0.3">
      <c r="A273" t="s">
        <v>479</v>
      </c>
      <c r="B273" t="s">
        <v>943</v>
      </c>
      <c r="C273" s="18">
        <v>873.83</v>
      </c>
      <c r="D273" s="12">
        <v>176</v>
      </c>
      <c r="E273" s="28">
        <v>44519</v>
      </c>
    </row>
    <row r="274" spans="1:5" x14ac:dyDescent="0.3">
      <c r="A274" t="s">
        <v>944</v>
      </c>
      <c r="B274">
        <f>COUNTA(B273)</f>
        <v>1</v>
      </c>
      <c r="C274" s="18">
        <v>873.83</v>
      </c>
      <c r="D274" s="12">
        <v>176</v>
      </c>
    </row>
    <row r="275" spans="1:5" x14ac:dyDescent="0.3">
      <c r="A275" t="s">
        <v>487</v>
      </c>
      <c r="B275" t="s">
        <v>945</v>
      </c>
      <c r="C275" s="18">
        <v>747.77</v>
      </c>
      <c r="D275" s="12">
        <v>167</v>
      </c>
      <c r="E275" s="28">
        <v>44505</v>
      </c>
    </row>
    <row r="276" spans="1:5" x14ac:dyDescent="0.3">
      <c r="A276" t="s">
        <v>946</v>
      </c>
      <c r="B276">
        <f>COUNTA(B275)</f>
        <v>1</v>
      </c>
      <c r="C276" s="18">
        <v>747.77</v>
      </c>
      <c r="D276" s="12">
        <v>167</v>
      </c>
    </row>
    <row r="277" spans="1:5" x14ac:dyDescent="0.3">
      <c r="A277" t="s">
        <v>493</v>
      </c>
      <c r="B277" t="s">
        <v>947</v>
      </c>
      <c r="C277" s="18">
        <v>675.6</v>
      </c>
      <c r="D277" s="12">
        <v>99</v>
      </c>
      <c r="E277" s="28">
        <v>44519</v>
      </c>
    </row>
    <row r="278" spans="1:5" x14ac:dyDescent="0.3">
      <c r="A278" t="s">
        <v>948</v>
      </c>
      <c r="B278">
        <f>COUNTA(B277)</f>
        <v>1</v>
      </c>
      <c r="C278" s="18">
        <v>675.6</v>
      </c>
      <c r="D278" s="12">
        <v>99</v>
      </c>
    </row>
    <row r="279" spans="1:5" x14ac:dyDescent="0.3">
      <c r="A279" t="s">
        <v>519</v>
      </c>
      <c r="B279" t="s">
        <v>949</v>
      </c>
      <c r="C279" s="18">
        <v>476.8</v>
      </c>
      <c r="D279" s="12">
        <v>95</v>
      </c>
      <c r="E279" s="28">
        <v>44540</v>
      </c>
    </row>
    <row r="280" spans="1:5" x14ac:dyDescent="0.3">
      <c r="A280" t="s">
        <v>950</v>
      </c>
      <c r="B280">
        <f>COUNTA(B279)</f>
        <v>1</v>
      </c>
      <c r="C280" s="18">
        <v>476.8</v>
      </c>
      <c r="D280" s="12">
        <v>95</v>
      </c>
    </row>
    <row r="281" spans="1:5" x14ac:dyDescent="0.3">
      <c r="A281" t="s">
        <v>666</v>
      </c>
      <c r="B281" t="s">
        <v>951</v>
      </c>
      <c r="C281" s="18">
        <v>330.5</v>
      </c>
      <c r="D281" s="12">
        <v>62</v>
      </c>
      <c r="E281" s="28">
        <v>44330</v>
      </c>
    </row>
    <row r="282" spans="1:5" x14ac:dyDescent="0.3">
      <c r="B282" t="s">
        <v>952</v>
      </c>
      <c r="C282" s="18">
        <v>79</v>
      </c>
      <c r="D282" s="12">
        <v>17</v>
      </c>
      <c r="E282" s="28">
        <v>44351</v>
      </c>
    </row>
    <row r="283" spans="1:5" x14ac:dyDescent="0.3">
      <c r="B283" t="s">
        <v>953</v>
      </c>
      <c r="C283" s="18">
        <v>19</v>
      </c>
      <c r="D283" s="12">
        <v>6</v>
      </c>
      <c r="E283" s="28">
        <v>44365</v>
      </c>
    </row>
    <row r="284" spans="1:5" x14ac:dyDescent="0.3">
      <c r="A284" t="s">
        <v>954</v>
      </c>
      <c r="B284">
        <f>COUNTA(B281:B283)</f>
        <v>3</v>
      </c>
      <c r="C284" s="18">
        <v>428.5</v>
      </c>
      <c r="D284" s="12">
        <v>85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1"/>
  <sheetViews>
    <sheetView workbookViewId="0">
      <selection activeCell="B6" sqref="B6"/>
    </sheetView>
  </sheetViews>
  <sheetFormatPr defaultRowHeight="14.4" x14ac:dyDescent="0.3"/>
  <cols>
    <col min="1" max="1" width="8.33203125" customWidth="1"/>
    <col min="2" max="3" width="45" customWidth="1"/>
    <col min="4" max="4" width="18" style="24" customWidth="1"/>
    <col min="5" max="5" width="18" style="18" customWidth="1"/>
    <col min="6" max="8" width="18" customWidth="1"/>
    <col min="9" max="9" width="45" customWidth="1"/>
  </cols>
  <sheetData>
    <row r="1" spans="1:9" s="16" customFormat="1" x14ac:dyDescent="0.3">
      <c r="A1" s="15">
        <v>2021</v>
      </c>
      <c r="D1" s="25"/>
      <c r="E1" s="17"/>
    </row>
    <row r="2" spans="1:9" x14ac:dyDescent="0.3">
      <c r="A2" s="14" t="s">
        <v>10</v>
      </c>
    </row>
    <row r="3" spans="1:9" x14ac:dyDescent="0.3">
      <c r="A3" s="14" t="s">
        <v>11</v>
      </c>
    </row>
    <row r="4" spans="1:9" x14ac:dyDescent="0.3">
      <c r="A4" s="14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19" t="s">
        <v>5</v>
      </c>
      <c r="F5" s="6" t="s">
        <v>6</v>
      </c>
      <c r="G5" s="6" t="s">
        <v>7</v>
      </c>
      <c r="H5" s="6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26</v>
      </c>
      <c r="C6" s="1" t="s">
        <v>27</v>
      </c>
      <c r="D6" s="1" t="s">
        <v>28</v>
      </c>
      <c r="E6" s="20">
        <v>524254.11</v>
      </c>
      <c r="F6" s="9">
        <v>74919</v>
      </c>
      <c r="G6" s="9">
        <v>17</v>
      </c>
      <c r="H6" s="10">
        <v>44526</v>
      </c>
      <c r="I6" s="11" t="s">
        <v>29</v>
      </c>
    </row>
    <row r="7" spans="1:9" x14ac:dyDescent="0.3">
      <c r="A7" s="8">
        <f>IF(B7&lt;&gt;"",ROWS($B$6:B7),"")</f>
        <v>2</v>
      </c>
      <c r="B7" s="1" t="s">
        <v>30</v>
      </c>
      <c r="C7" s="1" t="s">
        <v>31</v>
      </c>
      <c r="D7" s="1" t="s">
        <v>28</v>
      </c>
      <c r="E7" s="20">
        <v>499426.42</v>
      </c>
      <c r="F7" s="9">
        <v>72038</v>
      </c>
      <c r="G7" s="9" t="s">
        <v>32</v>
      </c>
      <c r="H7" s="10">
        <v>44547</v>
      </c>
      <c r="I7" s="11" t="s">
        <v>33</v>
      </c>
    </row>
    <row r="8" spans="1:9" x14ac:dyDescent="0.3">
      <c r="A8" s="8">
        <f>IF(B8&lt;&gt;"",ROWS($B$6:B8),"")</f>
        <v>3</v>
      </c>
      <c r="B8" s="1" t="s">
        <v>34</v>
      </c>
      <c r="C8" s="1" t="s">
        <v>35</v>
      </c>
      <c r="D8" s="1" t="s">
        <v>28</v>
      </c>
      <c r="E8" s="20">
        <v>450297.24</v>
      </c>
      <c r="F8" s="9">
        <v>67438</v>
      </c>
      <c r="G8" s="9" t="s">
        <v>36</v>
      </c>
      <c r="H8" s="10">
        <v>44456</v>
      </c>
      <c r="I8" s="11" t="s">
        <v>37</v>
      </c>
    </row>
    <row r="9" spans="1:9" x14ac:dyDescent="0.3">
      <c r="A9" s="8">
        <f>IF(B9&lt;&gt;"",ROWS($B$6:B9),"")</f>
        <v>4</v>
      </c>
      <c r="B9" s="1" t="s">
        <v>38</v>
      </c>
      <c r="C9" s="1" t="s">
        <v>39</v>
      </c>
      <c r="D9" s="1" t="s">
        <v>40</v>
      </c>
      <c r="E9" s="20">
        <v>414625.81</v>
      </c>
      <c r="F9" s="9">
        <v>61490</v>
      </c>
      <c r="G9" s="9" t="s">
        <v>41</v>
      </c>
      <c r="H9" s="10">
        <v>44470</v>
      </c>
      <c r="I9" s="11" t="s">
        <v>29</v>
      </c>
    </row>
    <row r="10" spans="1:9" x14ac:dyDescent="0.3">
      <c r="A10" s="8">
        <f>IF(B10&lt;&gt;"",ROWS($B$6:B10),"")</f>
        <v>5</v>
      </c>
      <c r="B10" s="1" t="s">
        <v>42</v>
      </c>
      <c r="C10" s="1" t="s">
        <v>43</v>
      </c>
      <c r="D10" s="1" t="s">
        <v>28</v>
      </c>
      <c r="E10" s="20">
        <v>341881.88</v>
      </c>
      <c r="F10" s="9">
        <v>49643</v>
      </c>
      <c r="G10" s="9" t="s">
        <v>44</v>
      </c>
      <c r="H10" s="10">
        <v>44484</v>
      </c>
      <c r="I10" s="11" t="s">
        <v>33</v>
      </c>
    </row>
    <row r="11" spans="1:9" x14ac:dyDescent="0.3">
      <c r="A11" s="8">
        <f>IF(B11&lt;&gt;"",ROWS($B$6:B11),"")</f>
        <v>6</v>
      </c>
      <c r="B11" s="1" t="s">
        <v>45</v>
      </c>
      <c r="C11" s="1" t="s">
        <v>46</v>
      </c>
      <c r="D11" s="1" t="s">
        <v>28</v>
      </c>
      <c r="E11" s="20">
        <v>257178.2</v>
      </c>
      <c r="F11" s="9">
        <v>51141</v>
      </c>
      <c r="G11" s="9">
        <v>20</v>
      </c>
      <c r="H11" s="10">
        <v>44477</v>
      </c>
      <c r="I11" s="11" t="s">
        <v>29</v>
      </c>
    </row>
    <row r="12" spans="1:9" x14ac:dyDescent="0.3">
      <c r="A12" s="8">
        <f>IF(B12&lt;&gt;"",ROWS($B$6:B12),"")</f>
        <v>7</v>
      </c>
      <c r="B12" s="1" t="s">
        <v>47</v>
      </c>
      <c r="C12" s="1" t="s">
        <v>48</v>
      </c>
      <c r="D12" s="1" t="s">
        <v>28</v>
      </c>
      <c r="E12" s="20">
        <v>240820.08</v>
      </c>
      <c r="F12" s="9">
        <v>49145</v>
      </c>
      <c r="G12" s="9" t="s">
        <v>49</v>
      </c>
      <c r="H12" s="10">
        <v>44456</v>
      </c>
      <c r="I12" s="11" t="s">
        <v>29</v>
      </c>
    </row>
    <row r="13" spans="1:9" x14ac:dyDescent="0.3">
      <c r="A13" s="8">
        <f>IF(B13&lt;&gt;"",ROWS($B$6:B13),"")</f>
        <v>8</v>
      </c>
      <c r="B13" s="1" t="s">
        <v>50</v>
      </c>
      <c r="C13" s="1" t="s">
        <v>51</v>
      </c>
      <c r="D13" s="1" t="s">
        <v>28</v>
      </c>
      <c r="E13" s="20">
        <v>229363.01</v>
      </c>
      <c r="F13" s="9">
        <v>49445</v>
      </c>
      <c r="G13" s="9">
        <v>19</v>
      </c>
      <c r="H13" s="10">
        <v>44400</v>
      </c>
      <c r="I13" s="11" t="s">
        <v>52</v>
      </c>
    </row>
    <row r="14" spans="1:9" x14ac:dyDescent="0.3">
      <c r="A14" s="8">
        <f>IF(B14&lt;&gt;"",ROWS($B$6:B14),"")</f>
        <v>9</v>
      </c>
      <c r="B14" s="1" t="s">
        <v>53</v>
      </c>
      <c r="C14" s="1" t="s">
        <v>54</v>
      </c>
      <c r="D14" s="1" t="s">
        <v>28</v>
      </c>
      <c r="E14" s="20">
        <v>216992.94</v>
      </c>
      <c r="F14" s="9">
        <v>34411</v>
      </c>
      <c r="G14" s="9" t="s">
        <v>55</v>
      </c>
      <c r="H14" s="10">
        <v>44372</v>
      </c>
      <c r="I14" s="11" t="s">
        <v>29</v>
      </c>
    </row>
    <row r="15" spans="1:9" x14ac:dyDescent="0.3">
      <c r="A15" s="8">
        <f>IF(B15&lt;&gt;"",ROWS($B$6:B15),"")</f>
        <v>10</v>
      </c>
      <c r="B15" s="1" t="s">
        <v>56</v>
      </c>
      <c r="C15" s="1" t="s">
        <v>56</v>
      </c>
      <c r="D15" s="1" t="s">
        <v>57</v>
      </c>
      <c r="E15" s="20">
        <v>181409.13999999996</v>
      </c>
      <c r="F15" s="9">
        <v>28724</v>
      </c>
      <c r="G15" s="9" t="s">
        <v>41</v>
      </c>
      <c r="H15" s="10">
        <v>44407</v>
      </c>
      <c r="I15" s="11" t="s">
        <v>58</v>
      </c>
    </row>
    <row r="16" spans="1:9" x14ac:dyDescent="0.3">
      <c r="A16" s="8">
        <f>IF(B16&lt;&gt;"",ROWS($B$6:B16),"")</f>
        <v>11</v>
      </c>
      <c r="B16" s="1" t="s">
        <v>59</v>
      </c>
      <c r="C16" s="1" t="s">
        <v>60</v>
      </c>
      <c r="D16" s="1" t="s">
        <v>28</v>
      </c>
      <c r="E16" s="20">
        <v>173075.68000000002</v>
      </c>
      <c r="F16" s="9">
        <v>37301</v>
      </c>
      <c r="G16" s="9" t="s">
        <v>36</v>
      </c>
      <c r="H16" s="10">
        <v>44428</v>
      </c>
      <c r="I16" s="11" t="s">
        <v>61</v>
      </c>
    </row>
    <row r="17" spans="1:9" x14ac:dyDescent="0.3">
      <c r="A17" s="8">
        <f>IF(B17&lt;&gt;"",ROWS($B$6:B17),"")</f>
        <v>12</v>
      </c>
      <c r="B17" s="1" t="s">
        <v>62</v>
      </c>
      <c r="C17" s="1" t="s">
        <v>63</v>
      </c>
      <c r="D17" s="1" t="s">
        <v>28</v>
      </c>
      <c r="E17" s="20">
        <v>170537.72</v>
      </c>
      <c r="F17" s="9">
        <v>24530</v>
      </c>
      <c r="G17" s="9">
        <v>15</v>
      </c>
      <c r="H17" s="10">
        <v>44505</v>
      </c>
      <c r="I17" s="11" t="s">
        <v>52</v>
      </c>
    </row>
    <row r="18" spans="1:9" x14ac:dyDescent="0.3">
      <c r="A18" s="8">
        <f>IF(B18&lt;&gt;"",ROWS($B$6:B18),"")</f>
        <v>13</v>
      </c>
      <c r="B18" s="1" t="s">
        <v>64</v>
      </c>
      <c r="C18" s="1" t="s">
        <v>65</v>
      </c>
      <c r="D18" s="1" t="s">
        <v>28</v>
      </c>
      <c r="E18" s="20">
        <v>159751.64000000001</v>
      </c>
      <c r="F18" s="9">
        <v>31903</v>
      </c>
      <c r="G18" s="9">
        <v>19</v>
      </c>
      <c r="H18" s="10">
        <v>44526</v>
      </c>
      <c r="I18" s="11" t="s">
        <v>52</v>
      </c>
    </row>
    <row r="19" spans="1:9" x14ac:dyDescent="0.3">
      <c r="A19" s="8">
        <f>IF(B19&lt;&gt;"",ROWS($B$6:B19),"")</f>
        <v>14</v>
      </c>
      <c r="B19" s="1" t="s">
        <v>66</v>
      </c>
      <c r="C19" s="1" t="s">
        <v>67</v>
      </c>
      <c r="D19" s="1" t="s">
        <v>28</v>
      </c>
      <c r="E19" s="20">
        <v>158264.72999999998</v>
      </c>
      <c r="F19" s="9">
        <v>32749</v>
      </c>
      <c r="G19" s="9" t="s">
        <v>44</v>
      </c>
      <c r="H19" s="10">
        <v>44393</v>
      </c>
      <c r="I19" s="11" t="s">
        <v>37</v>
      </c>
    </row>
    <row r="20" spans="1:9" x14ac:dyDescent="0.3">
      <c r="A20" s="8">
        <f>IF(B20&lt;&gt;"",ROWS($B$6:B20),"")</f>
        <v>15</v>
      </c>
      <c r="B20" s="1" t="s">
        <v>68</v>
      </c>
      <c r="C20" s="1" t="s">
        <v>69</v>
      </c>
      <c r="D20" s="1" t="s">
        <v>28</v>
      </c>
      <c r="E20" s="20">
        <v>158217.67000000001</v>
      </c>
      <c r="F20" s="9">
        <v>25656</v>
      </c>
      <c r="G20" s="9" t="s">
        <v>44</v>
      </c>
      <c r="H20" s="10">
        <v>44421</v>
      </c>
      <c r="I20" s="11" t="s">
        <v>52</v>
      </c>
    </row>
    <row r="21" spans="1:9" x14ac:dyDescent="0.3">
      <c r="A21" s="8">
        <f>IF(B21&lt;&gt;"",ROWS($B$6:B21),"")</f>
        <v>16</v>
      </c>
      <c r="B21" s="1" t="s">
        <v>70</v>
      </c>
      <c r="C21" s="1" t="s">
        <v>70</v>
      </c>
      <c r="D21" s="1" t="s">
        <v>57</v>
      </c>
      <c r="E21" s="20">
        <v>144664.81</v>
      </c>
      <c r="F21" s="9">
        <v>25555</v>
      </c>
      <c r="G21" s="9" t="s">
        <v>49</v>
      </c>
      <c r="H21" s="10">
        <v>44456</v>
      </c>
      <c r="I21" s="11" t="s">
        <v>71</v>
      </c>
    </row>
    <row r="22" spans="1:9" x14ac:dyDescent="0.3">
      <c r="A22" s="8">
        <f>IF(B22&lt;&gt;"",ROWS($B$6:B22),"")</f>
        <v>17</v>
      </c>
      <c r="B22" s="1" t="s">
        <v>72</v>
      </c>
      <c r="C22" s="1" t="s">
        <v>73</v>
      </c>
      <c r="D22" s="1" t="s">
        <v>28</v>
      </c>
      <c r="E22" s="20">
        <v>132664.01999999999</v>
      </c>
      <c r="F22" s="9">
        <v>19414</v>
      </c>
      <c r="G22" s="9" t="s">
        <v>41</v>
      </c>
      <c r="H22" s="10">
        <v>44554</v>
      </c>
      <c r="I22" s="11" t="s">
        <v>37</v>
      </c>
    </row>
    <row r="23" spans="1:9" x14ac:dyDescent="0.3">
      <c r="A23" s="8">
        <f>IF(B23&lt;&gt;"",ROWS($B$6:B23),"")</f>
        <v>18</v>
      </c>
      <c r="B23" s="1" t="s">
        <v>74</v>
      </c>
      <c r="C23" s="1" t="s">
        <v>75</v>
      </c>
      <c r="D23" s="1" t="s">
        <v>28</v>
      </c>
      <c r="E23" s="20">
        <v>119664.86</v>
      </c>
      <c r="F23" s="9">
        <v>25432</v>
      </c>
      <c r="G23" s="9" t="s">
        <v>76</v>
      </c>
      <c r="H23" s="10">
        <v>44552</v>
      </c>
      <c r="I23" s="11" t="s">
        <v>29</v>
      </c>
    </row>
    <row r="24" spans="1:9" x14ac:dyDescent="0.3">
      <c r="A24" s="8">
        <f>IF(B24&lt;&gt;"",ROWS($B$6:B24),"")</f>
        <v>19</v>
      </c>
      <c r="B24" s="1" t="s">
        <v>77</v>
      </c>
      <c r="C24" s="1" t="s">
        <v>78</v>
      </c>
      <c r="D24" s="1" t="s">
        <v>28</v>
      </c>
      <c r="E24" s="20">
        <v>110210.49</v>
      </c>
      <c r="F24" s="9">
        <v>17595</v>
      </c>
      <c r="G24" s="9" t="s">
        <v>55</v>
      </c>
      <c r="H24" s="10">
        <v>44351</v>
      </c>
      <c r="I24" s="11" t="s">
        <v>37</v>
      </c>
    </row>
    <row r="25" spans="1:9" x14ac:dyDescent="0.3">
      <c r="A25" s="8">
        <f>IF(B25&lt;&gt;"",ROWS($B$6:B25),"")</f>
        <v>20</v>
      </c>
      <c r="B25" s="1" t="s">
        <v>79</v>
      </c>
      <c r="C25" s="1" t="s">
        <v>80</v>
      </c>
      <c r="D25" s="1" t="s">
        <v>28</v>
      </c>
      <c r="E25" s="20">
        <v>107969.61</v>
      </c>
      <c r="F25" s="9">
        <v>17269</v>
      </c>
      <c r="G25" s="9" t="s">
        <v>44</v>
      </c>
      <c r="H25" s="10">
        <v>44344</v>
      </c>
      <c r="I25" s="11" t="s">
        <v>61</v>
      </c>
    </row>
    <row r="26" spans="1:9" x14ac:dyDescent="0.3">
      <c r="A26" s="8">
        <f>IF(B26&lt;&gt;"",ROWS($B$6:B26),"")</f>
        <v>21</v>
      </c>
      <c r="B26" s="1" t="s">
        <v>81</v>
      </c>
      <c r="C26" s="1" t="s">
        <v>82</v>
      </c>
      <c r="D26" s="1" t="s">
        <v>28</v>
      </c>
      <c r="E26" s="20">
        <v>97754.260000000009</v>
      </c>
      <c r="F26" s="9">
        <v>20380</v>
      </c>
      <c r="G26" s="9" t="s">
        <v>36</v>
      </c>
      <c r="H26" s="10">
        <v>44498</v>
      </c>
      <c r="I26" s="11" t="s">
        <v>52</v>
      </c>
    </row>
    <row r="27" spans="1:9" x14ac:dyDescent="0.3">
      <c r="A27" s="8">
        <f>IF(B27&lt;&gt;"",ROWS($B$6:B27),"")</f>
        <v>22</v>
      </c>
      <c r="B27" s="1" t="s">
        <v>83</v>
      </c>
      <c r="C27" s="1" t="s">
        <v>84</v>
      </c>
      <c r="D27" s="1" t="s">
        <v>28</v>
      </c>
      <c r="E27" s="20">
        <v>92604.29</v>
      </c>
      <c r="F27" s="9">
        <v>14214</v>
      </c>
      <c r="G27" s="9" t="s">
        <v>44</v>
      </c>
      <c r="H27" s="10">
        <v>44414</v>
      </c>
      <c r="I27" s="11" t="s">
        <v>37</v>
      </c>
    </row>
    <row r="28" spans="1:9" x14ac:dyDescent="0.3">
      <c r="A28" s="8">
        <f>IF(B28&lt;&gt;"",ROWS($B$6:B28),"")</f>
        <v>23</v>
      </c>
      <c r="B28" s="1" t="s">
        <v>85</v>
      </c>
      <c r="C28" s="1" t="s">
        <v>86</v>
      </c>
      <c r="D28" s="1" t="s">
        <v>28</v>
      </c>
      <c r="E28" s="20">
        <v>90615.95</v>
      </c>
      <c r="F28" s="9">
        <v>14520</v>
      </c>
      <c r="G28" s="9" t="s">
        <v>55</v>
      </c>
      <c r="H28" s="10">
        <v>44393</v>
      </c>
      <c r="I28" s="11" t="s">
        <v>33</v>
      </c>
    </row>
    <row r="29" spans="1:9" x14ac:dyDescent="0.3">
      <c r="A29" s="8">
        <f>IF(B29&lt;&gt;"",ROWS($B$6:B29),"")</f>
        <v>24</v>
      </c>
      <c r="B29" s="1" t="s">
        <v>87</v>
      </c>
      <c r="C29" s="1" t="s">
        <v>88</v>
      </c>
      <c r="D29" s="1" t="s">
        <v>28</v>
      </c>
      <c r="E29" s="20">
        <v>89129</v>
      </c>
      <c r="F29" s="9">
        <v>14255</v>
      </c>
      <c r="G29" s="9" t="s">
        <v>32</v>
      </c>
      <c r="H29" s="10">
        <v>44449</v>
      </c>
      <c r="I29" s="11" t="s">
        <v>89</v>
      </c>
    </row>
    <row r="30" spans="1:9" x14ac:dyDescent="0.3">
      <c r="A30" s="8">
        <f>IF(B30&lt;&gt;"",ROWS($B$6:B30),"")</f>
        <v>25</v>
      </c>
      <c r="B30" s="1" t="s">
        <v>90</v>
      </c>
      <c r="C30" s="1" t="s">
        <v>91</v>
      </c>
      <c r="D30" s="1" t="s">
        <v>28</v>
      </c>
      <c r="E30" s="20">
        <v>88992.05</v>
      </c>
      <c r="F30" s="9">
        <v>13940</v>
      </c>
      <c r="G30" s="9">
        <v>18</v>
      </c>
      <c r="H30" s="10">
        <v>44386</v>
      </c>
      <c r="I30" s="11" t="s">
        <v>52</v>
      </c>
    </row>
    <row r="31" spans="1:9" x14ac:dyDescent="0.3">
      <c r="A31" s="8">
        <f>IF(B31&lt;&gt;"",ROWS($B$6:B31),"")</f>
        <v>26</v>
      </c>
      <c r="B31" s="1" t="s">
        <v>92</v>
      </c>
      <c r="C31" s="1" t="s">
        <v>93</v>
      </c>
      <c r="D31" s="1" t="s">
        <v>28</v>
      </c>
      <c r="E31" s="20">
        <v>86669.78</v>
      </c>
      <c r="F31" s="9">
        <v>13578</v>
      </c>
      <c r="G31" s="9" t="s">
        <v>44</v>
      </c>
      <c r="H31" s="10">
        <v>44442</v>
      </c>
      <c r="I31" s="11" t="s">
        <v>52</v>
      </c>
    </row>
    <row r="32" spans="1:9" x14ac:dyDescent="0.3">
      <c r="A32" s="8">
        <f>IF(B32&lt;&gt;"",ROWS($B$6:B32),"")</f>
        <v>27</v>
      </c>
      <c r="B32" s="1" t="s">
        <v>94</v>
      </c>
      <c r="C32" s="1" t="s">
        <v>95</v>
      </c>
      <c r="D32" s="1" t="s">
        <v>28</v>
      </c>
      <c r="E32" s="20">
        <v>83153.58</v>
      </c>
      <c r="F32" s="9">
        <v>18544</v>
      </c>
      <c r="G32" s="9" t="s">
        <v>36</v>
      </c>
      <c r="H32" s="10">
        <v>44351</v>
      </c>
      <c r="I32" s="11" t="s">
        <v>29</v>
      </c>
    </row>
    <row r="33" spans="1:9" x14ac:dyDescent="0.3">
      <c r="A33" s="8">
        <f>IF(B33&lt;&gt;"",ROWS($B$6:B33),"")</f>
        <v>28</v>
      </c>
      <c r="B33" s="1" t="s">
        <v>96</v>
      </c>
      <c r="C33" s="1" t="s">
        <v>97</v>
      </c>
      <c r="D33" s="1" t="s">
        <v>98</v>
      </c>
      <c r="E33" s="20">
        <v>80544</v>
      </c>
      <c r="F33" s="9">
        <v>16508</v>
      </c>
      <c r="G33" s="9" t="s">
        <v>76</v>
      </c>
      <c r="H33" s="10">
        <v>44512</v>
      </c>
      <c r="I33" s="11" t="s">
        <v>89</v>
      </c>
    </row>
    <row r="34" spans="1:9" x14ac:dyDescent="0.3">
      <c r="A34" s="8">
        <f>IF(B34&lt;&gt;"",ROWS($B$6:B34),"")</f>
        <v>29</v>
      </c>
      <c r="B34" s="1" t="s">
        <v>99</v>
      </c>
      <c r="C34" s="1" t="s">
        <v>100</v>
      </c>
      <c r="D34" s="1" t="s">
        <v>28</v>
      </c>
      <c r="E34" s="20">
        <v>77304.14</v>
      </c>
      <c r="F34" s="9">
        <v>12006</v>
      </c>
      <c r="G34" s="9" t="s">
        <v>44</v>
      </c>
      <c r="H34" s="10">
        <v>44519</v>
      </c>
      <c r="I34" s="11" t="s">
        <v>33</v>
      </c>
    </row>
    <row r="35" spans="1:9" x14ac:dyDescent="0.3">
      <c r="A35" s="8">
        <f>IF(B35&lt;&gt;"",ROWS($B$6:B35),"")</f>
        <v>30</v>
      </c>
      <c r="B35" s="1" t="s">
        <v>101</v>
      </c>
      <c r="C35" s="1" t="s">
        <v>102</v>
      </c>
      <c r="D35" s="1" t="s">
        <v>103</v>
      </c>
      <c r="E35" s="20">
        <v>68109.7</v>
      </c>
      <c r="F35" s="9">
        <v>14892</v>
      </c>
      <c r="G35" s="9" t="s">
        <v>36</v>
      </c>
      <c r="H35" s="10">
        <v>44358</v>
      </c>
      <c r="I35" s="11" t="s">
        <v>33</v>
      </c>
    </row>
    <row r="36" spans="1:9" x14ac:dyDescent="0.3">
      <c r="A36" s="8">
        <f>IF(B36&lt;&gt;"",ROWS($B$6:B36),"")</f>
        <v>31</v>
      </c>
      <c r="B36" s="1" t="s">
        <v>104</v>
      </c>
      <c r="C36" s="1" t="s">
        <v>105</v>
      </c>
      <c r="D36" s="1" t="s">
        <v>28</v>
      </c>
      <c r="E36" s="20">
        <v>55795.43</v>
      </c>
      <c r="F36" s="9">
        <v>8723</v>
      </c>
      <c r="G36" s="9" t="s">
        <v>44</v>
      </c>
      <c r="H36" s="10">
        <v>44491</v>
      </c>
      <c r="I36" s="11" t="s">
        <v>29</v>
      </c>
    </row>
    <row r="37" spans="1:9" x14ac:dyDescent="0.3">
      <c r="A37" s="8">
        <f>IF(B37&lt;&gt;"",ROWS($B$6:B37),"")</f>
        <v>32</v>
      </c>
      <c r="B37" s="1" t="s">
        <v>106</v>
      </c>
      <c r="C37" s="1" t="s">
        <v>107</v>
      </c>
      <c r="D37" s="1" t="s">
        <v>28</v>
      </c>
      <c r="E37" s="20">
        <v>55114</v>
      </c>
      <c r="F37" s="9">
        <v>11921</v>
      </c>
      <c r="G37" s="9" t="s">
        <v>36</v>
      </c>
      <c r="H37" s="10">
        <v>44337</v>
      </c>
      <c r="I37" s="11" t="s">
        <v>52</v>
      </c>
    </row>
    <row r="38" spans="1:9" x14ac:dyDescent="0.3">
      <c r="A38" s="8">
        <f>IF(B38&lt;&gt;"",ROWS($B$6:B38),"")</f>
        <v>33</v>
      </c>
      <c r="B38" s="1" t="s">
        <v>108</v>
      </c>
      <c r="C38" s="1" t="s">
        <v>109</v>
      </c>
      <c r="D38" s="1" t="s">
        <v>28</v>
      </c>
      <c r="E38" s="20">
        <v>54404.679999999993</v>
      </c>
      <c r="F38" s="9">
        <v>11322</v>
      </c>
      <c r="G38" s="9" t="s">
        <v>55</v>
      </c>
      <c r="H38" s="10">
        <v>44323</v>
      </c>
      <c r="I38" s="11" t="s">
        <v>37</v>
      </c>
    </row>
    <row r="39" spans="1:9" x14ac:dyDescent="0.3">
      <c r="A39" s="8">
        <f>IF(B39&lt;&gt;"",ROWS($B$6:B39),"")</f>
        <v>34</v>
      </c>
      <c r="B39" s="1" t="s">
        <v>110</v>
      </c>
      <c r="C39" s="1" t="s">
        <v>111</v>
      </c>
      <c r="D39" s="1" t="s">
        <v>112</v>
      </c>
      <c r="E39" s="20">
        <v>52813</v>
      </c>
      <c r="F39" s="9">
        <v>8336</v>
      </c>
      <c r="G39" s="9" t="s">
        <v>113</v>
      </c>
      <c r="H39" s="10">
        <v>44547</v>
      </c>
      <c r="I39" s="11" t="s">
        <v>89</v>
      </c>
    </row>
    <row r="40" spans="1:9" x14ac:dyDescent="0.3">
      <c r="A40" s="8">
        <f>IF(B40&lt;&gt;"",ROWS($B$6:B40),"")</f>
        <v>35</v>
      </c>
      <c r="B40" s="1" t="s">
        <v>114</v>
      </c>
      <c r="C40" s="1" t="s">
        <v>115</v>
      </c>
      <c r="D40" s="1" t="s">
        <v>28</v>
      </c>
      <c r="E40" s="20">
        <v>51665.74</v>
      </c>
      <c r="F40" s="9">
        <v>8130</v>
      </c>
      <c r="G40" s="9" t="s">
        <v>44</v>
      </c>
      <c r="H40" s="10">
        <v>44330</v>
      </c>
      <c r="I40" s="11" t="s">
        <v>116</v>
      </c>
    </row>
    <row r="41" spans="1:9" x14ac:dyDescent="0.3">
      <c r="A41" s="8">
        <f>IF(B41&lt;&gt;"",ROWS($B$6:B41),"")</f>
        <v>36</v>
      </c>
      <c r="B41" s="1" t="s">
        <v>117</v>
      </c>
      <c r="C41" s="1" t="s">
        <v>118</v>
      </c>
      <c r="D41" s="1" t="s">
        <v>28</v>
      </c>
      <c r="E41" s="20">
        <v>50332.88</v>
      </c>
      <c r="F41" s="9">
        <v>7319</v>
      </c>
      <c r="G41" s="9" t="s">
        <v>119</v>
      </c>
      <c r="H41" s="10">
        <v>44323</v>
      </c>
      <c r="I41" s="11" t="s">
        <v>33</v>
      </c>
    </row>
    <row r="42" spans="1:9" x14ac:dyDescent="0.3">
      <c r="A42" s="8">
        <f>IF(B42&lt;&gt;"",ROWS($B$6:B42),"")</f>
        <v>37</v>
      </c>
      <c r="B42" s="1" t="s">
        <v>120</v>
      </c>
      <c r="C42" s="1" t="s">
        <v>121</v>
      </c>
      <c r="D42" s="1" t="s">
        <v>28</v>
      </c>
      <c r="E42" s="20">
        <v>49587.299999999996</v>
      </c>
      <c r="F42" s="9">
        <v>10927</v>
      </c>
      <c r="G42" s="9">
        <v>17</v>
      </c>
      <c r="H42" s="10">
        <v>44379</v>
      </c>
      <c r="I42" s="11" t="s">
        <v>29</v>
      </c>
    </row>
    <row r="43" spans="1:9" x14ac:dyDescent="0.3">
      <c r="A43" s="8">
        <f>IF(B43&lt;&gt;"",ROWS($B$6:B43),"")</f>
        <v>38</v>
      </c>
      <c r="B43" s="1" t="s">
        <v>122</v>
      </c>
      <c r="C43" s="1" t="s">
        <v>123</v>
      </c>
      <c r="D43" s="1" t="s">
        <v>124</v>
      </c>
      <c r="E43" s="20">
        <v>49027.85</v>
      </c>
      <c r="F43" s="9">
        <v>11042</v>
      </c>
      <c r="G43" s="9" t="s">
        <v>41</v>
      </c>
      <c r="H43" s="10">
        <v>44372</v>
      </c>
      <c r="I43" s="11" t="s">
        <v>125</v>
      </c>
    </row>
    <row r="44" spans="1:9" x14ac:dyDescent="0.3">
      <c r="A44" s="8">
        <f>IF(B44&lt;&gt;"",ROWS($B$6:B44),"")</f>
        <v>39</v>
      </c>
      <c r="B44" s="1" t="s">
        <v>126</v>
      </c>
      <c r="C44" s="1" t="s">
        <v>127</v>
      </c>
      <c r="D44" s="1" t="s">
        <v>28</v>
      </c>
      <c r="E44" s="20">
        <v>45878.69</v>
      </c>
      <c r="F44" s="9">
        <v>9570</v>
      </c>
      <c r="G44" s="9" t="s">
        <v>128</v>
      </c>
      <c r="H44" s="10">
        <v>44316</v>
      </c>
      <c r="I44" s="11" t="s">
        <v>52</v>
      </c>
    </row>
    <row r="45" spans="1:9" x14ac:dyDescent="0.3">
      <c r="A45" s="8">
        <f>IF(B45&lt;&gt;"",ROWS($B$6:B45),"")</f>
        <v>40</v>
      </c>
      <c r="B45" s="1" t="s">
        <v>129</v>
      </c>
      <c r="C45" s="1" t="s">
        <v>130</v>
      </c>
      <c r="D45" s="1" t="s">
        <v>131</v>
      </c>
      <c r="E45" s="20">
        <v>45319.960000000006</v>
      </c>
      <c r="F45" s="9">
        <v>9563</v>
      </c>
      <c r="G45" s="9" t="s">
        <v>36</v>
      </c>
      <c r="H45" s="10">
        <v>44470</v>
      </c>
      <c r="I45" s="11" t="s">
        <v>116</v>
      </c>
    </row>
    <row r="46" spans="1:9" x14ac:dyDescent="0.3">
      <c r="A46" s="8">
        <f>IF(B46&lt;&gt;"",ROWS($B$6:B46),"")</f>
        <v>41</v>
      </c>
      <c r="B46" s="1" t="s">
        <v>132</v>
      </c>
      <c r="C46" s="1" t="s">
        <v>133</v>
      </c>
      <c r="D46" s="1" t="s">
        <v>28</v>
      </c>
      <c r="E46" s="20">
        <v>44786.66</v>
      </c>
      <c r="F46" s="9">
        <v>8057</v>
      </c>
      <c r="G46" s="9">
        <v>15</v>
      </c>
      <c r="H46" s="10">
        <v>44407</v>
      </c>
      <c r="I46" s="11" t="s">
        <v>52</v>
      </c>
    </row>
    <row r="47" spans="1:9" x14ac:dyDescent="0.3">
      <c r="A47" s="8">
        <f>IF(B47&lt;&gt;"",ROWS($B$6:B47),"")</f>
        <v>42</v>
      </c>
      <c r="B47" s="1" t="s">
        <v>134</v>
      </c>
      <c r="C47" s="1" t="s">
        <v>135</v>
      </c>
      <c r="D47" s="1" t="s">
        <v>136</v>
      </c>
      <c r="E47" s="20">
        <v>43929.98</v>
      </c>
      <c r="F47" s="9">
        <v>7358</v>
      </c>
      <c r="G47" s="9">
        <v>18</v>
      </c>
      <c r="H47" s="10">
        <v>44512</v>
      </c>
      <c r="I47" s="11" t="s">
        <v>52</v>
      </c>
    </row>
    <row r="48" spans="1:9" x14ac:dyDescent="0.3">
      <c r="A48" s="8">
        <f>IF(B48&lt;&gt;"",ROWS($B$6:B48),"")</f>
        <v>43</v>
      </c>
      <c r="B48" s="1" t="s">
        <v>137</v>
      </c>
      <c r="C48" s="1" t="s">
        <v>137</v>
      </c>
      <c r="D48" s="1" t="s">
        <v>57</v>
      </c>
      <c r="E48" s="20">
        <v>43144.280000000006</v>
      </c>
      <c r="F48" s="9">
        <v>7836</v>
      </c>
      <c r="G48" s="9">
        <v>20</v>
      </c>
      <c r="H48" s="10">
        <v>44421</v>
      </c>
      <c r="I48" s="11" t="s">
        <v>138</v>
      </c>
    </row>
    <row r="49" spans="1:9" x14ac:dyDescent="0.3">
      <c r="A49" s="8">
        <f>IF(B49&lt;&gt;"",ROWS($B$6:B49),"")</f>
        <v>44</v>
      </c>
      <c r="B49" s="1" t="s">
        <v>139</v>
      </c>
      <c r="C49" s="1" t="s">
        <v>140</v>
      </c>
      <c r="D49" s="1" t="s">
        <v>28</v>
      </c>
      <c r="E49" s="20">
        <v>41666.22</v>
      </c>
      <c r="F49" s="9">
        <v>6482</v>
      </c>
      <c r="G49" s="9" t="s">
        <v>119</v>
      </c>
      <c r="H49" s="10">
        <v>44442</v>
      </c>
      <c r="I49" s="11" t="s">
        <v>37</v>
      </c>
    </row>
    <row r="50" spans="1:9" x14ac:dyDescent="0.3">
      <c r="A50" s="8">
        <f>IF(B50&lt;&gt;"",ROWS($B$6:B50),"")</f>
        <v>45</v>
      </c>
      <c r="B50" s="1" t="s">
        <v>141</v>
      </c>
      <c r="C50" s="1" t="s">
        <v>142</v>
      </c>
      <c r="D50" s="1" t="s">
        <v>112</v>
      </c>
      <c r="E50" s="20">
        <v>41476</v>
      </c>
      <c r="F50" s="9">
        <v>8732</v>
      </c>
      <c r="G50" s="9" t="s">
        <v>36</v>
      </c>
      <c r="H50" s="10">
        <v>44505</v>
      </c>
      <c r="I50" s="11" t="s">
        <v>116</v>
      </c>
    </row>
    <row r="51" spans="1:9" x14ac:dyDescent="0.3">
      <c r="A51" s="8">
        <f>IF(B51&lt;&gt;"",ROWS($B$6:B51),"")</f>
        <v>46</v>
      </c>
      <c r="B51" s="1" t="s">
        <v>143</v>
      </c>
      <c r="C51" s="1" t="s">
        <v>144</v>
      </c>
      <c r="D51" s="1" t="s">
        <v>145</v>
      </c>
      <c r="E51" s="20">
        <v>40044</v>
      </c>
      <c r="F51" s="9">
        <v>8433</v>
      </c>
      <c r="G51" s="9">
        <v>21</v>
      </c>
      <c r="H51" s="10">
        <v>44540</v>
      </c>
      <c r="I51" s="11" t="s">
        <v>125</v>
      </c>
    </row>
    <row r="52" spans="1:9" x14ac:dyDescent="0.3">
      <c r="A52" s="8">
        <f>IF(B52&lt;&gt;"",ROWS($B$6:B52),"")</f>
        <v>47</v>
      </c>
      <c r="B52" s="1" t="s">
        <v>146</v>
      </c>
      <c r="C52" s="1" t="s">
        <v>146</v>
      </c>
      <c r="D52" s="1" t="s">
        <v>57</v>
      </c>
      <c r="E52" s="20">
        <v>38916.21</v>
      </c>
      <c r="F52" s="9">
        <v>5803</v>
      </c>
      <c r="G52" s="9" t="s">
        <v>128</v>
      </c>
      <c r="H52" s="10">
        <v>44561</v>
      </c>
      <c r="I52" s="11" t="s">
        <v>147</v>
      </c>
    </row>
    <row r="53" spans="1:9" x14ac:dyDescent="0.3">
      <c r="A53" s="8">
        <f>IF(B53&lt;&gt;"",ROWS($B$6:B53),"")</f>
        <v>48</v>
      </c>
      <c r="B53" s="1" t="s">
        <v>148</v>
      </c>
      <c r="C53" s="1" t="s">
        <v>149</v>
      </c>
      <c r="D53" s="1" t="s">
        <v>28</v>
      </c>
      <c r="E53" s="20">
        <v>37723.03</v>
      </c>
      <c r="F53" s="9">
        <v>5931</v>
      </c>
      <c r="G53" s="9" t="s">
        <v>32</v>
      </c>
      <c r="H53" s="10">
        <v>44498</v>
      </c>
      <c r="I53" s="11" t="s">
        <v>52</v>
      </c>
    </row>
    <row r="54" spans="1:9" x14ac:dyDescent="0.3">
      <c r="A54" s="8">
        <f>IF(B54&lt;&gt;"",ROWS($B$6:B54),"")</f>
        <v>49</v>
      </c>
      <c r="B54" s="1" t="s">
        <v>150</v>
      </c>
      <c r="C54" s="1" t="s">
        <v>150</v>
      </c>
      <c r="D54" s="1" t="s">
        <v>151</v>
      </c>
      <c r="E54" s="20">
        <v>37457.949999999997</v>
      </c>
      <c r="F54" s="9">
        <v>5995</v>
      </c>
      <c r="G54" s="9" t="s">
        <v>76</v>
      </c>
      <c r="H54" s="10">
        <v>44491</v>
      </c>
      <c r="I54" s="11" t="s">
        <v>152</v>
      </c>
    </row>
    <row r="55" spans="1:9" x14ac:dyDescent="0.3">
      <c r="A55" s="8">
        <f>IF(B55&lt;&gt;"",ROWS($B$6:B55),"")</f>
        <v>50</v>
      </c>
      <c r="B55" s="1" t="s">
        <v>153</v>
      </c>
      <c r="C55" s="1" t="s">
        <v>154</v>
      </c>
      <c r="D55" s="1" t="s">
        <v>28</v>
      </c>
      <c r="E55" s="20">
        <v>34096</v>
      </c>
      <c r="F55" s="9">
        <v>5755</v>
      </c>
      <c r="G55" s="9" t="s">
        <v>119</v>
      </c>
      <c r="H55" s="10">
        <v>44365</v>
      </c>
      <c r="I55" s="11" t="s">
        <v>89</v>
      </c>
    </row>
    <row r="56" spans="1:9" x14ac:dyDescent="0.3">
      <c r="A56" s="8">
        <f>IF(B56&lt;&gt;"",ROWS($B$6:B56),"")</f>
        <v>51</v>
      </c>
      <c r="B56" s="1" t="s">
        <v>155</v>
      </c>
      <c r="C56" s="1" t="s">
        <v>156</v>
      </c>
      <c r="D56" s="1" t="s">
        <v>28</v>
      </c>
      <c r="E56" s="20">
        <v>32776.18</v>
      </c>
      <c r="F56" s="9">
        <v>4956</v>
      </c>
      <c r="G56" s="9" t="s">
        <v>44</v>
      </c>
      <c r="H56" s="10">
        <v>44533</v>
      </c>
      <c r="I56" s="11" t="s">
        <v>33</v>
      </c>
    </row>
    <row r="57" spans="1:9" x14ac:dyDescent="0.3">
      <c r="A57" s="8">
        <f>IF(B57&lt;&gt;"",ROWS($B$6:B57),"")</f>
        <v>52</v>
      </c>
      <c r="B57" s="1" t="s">
        <v>157</v>
      </c>
      <c r="C57" s="1" t="s">
        <v>157</v>
      </c>
      <c r="D57" s="1" t="s">
        <v>28</v>
      </c>
      <c r="E57" s="20">
        <v>31277.08</v>
      </c>
      <c r="F57" s="9">
        <v>5240</v>
      </c>
      <c r="G57" s="9" t="s">
        <v>158</v>
      </c>
      <c r="H57" s="10">
        <v>44316</v>
      </c>
      <c r="I57" s="11" t="s">
        <v>37</v>
      </c>
    </row>
    <row r="58" spans="1:9" x14ac:dyDescent="0.3">
      <c r="A58" s="8">
        <f>IF(B58&lt;&gt;"",ROWS($B$6:B58),"")</f>
        <v>53</v>
      </c>
      <c r="B58" s="1" t="s">
        <v>159</v>
      </c>
      <c r="C58" s="1" t="s">
        <v>160</v>
      </c>
      <c r="D58" s="1" t="s">
        <v>28</v>
      </c>
      <c r="E58" s="20">
        <v>31104.83</v>
      </c>
      <c r="F58" s="9">
        <v>5159</v>
      </c>
      <c r="G58" s="9">
        <v>15</v>
      </c>
      <c r="H58" s="10">
        <v>44400</v>
      </c>
      <c r="I58" s="11" t="s">
        <v>29</v>
      </c>
    </row>
    <row r="59" spans="1:9" x14ac:dyDescent="0.3">
      <c r="A59" s="8">
        <f>IF(B59&lt;&gt;"",ROWS($B$6:B59),"")</f>
        <v>54</v>
      </c>
      <c r="B59" s="1" t="s">
        <v>161</v>
      </c>
      <c r="C59" s="1" t="s">
        <v>162</v>
      </c>
      <c r="D59" s="1" t="s">
        <v>28</v>
      </c>
      <c r="E59" s="20">
        <v>30819.49</v>
      </c>
      <c r="F59" s="9">
        <v>4701</v>
      </c>
      <c r="G59" s="9" t="s">
        <v>163</v>
      </c>
      <c r="H59" s="10">
        <v>44421</v>
      </c>
      <c r="I59" s="11" t="s">
        <v>33</v>
      </c>
    </row>
    <row r="60" spans="1:9" x14ac:dyDescent="0.3">
      <c r="A60" s="8">
        <f>IF(B60&lt;&gt;"",ROWS($B$6:B60),"")</f>
        <v>55</v>
      </c>
      <c r="B60" s="1" t="s">
        <v>164</v>
      </c>
      <c r="C60" s="1" t="s">
        <v>165</v>
      </c>
      <c r="D60" s="1" t="s">
        <v>166</v>
      </c>
      <c r="E60" s="20">
        <v>30603</v>
      </c>
      <c r="F60" s="9">
        <v>5445</v>
      </c>
      <c r="G60" s="9" t="s">
        <v>44</v>
      </c>
      <c r="H60" s="10">
        <v>44316</v>
      </c>
      <c r="I60" s="11" t="s">
        <v>167</v>
      </c>
    </row>
    <row r="61" spans="1:9" x14ac:dyDescent="0.3">
      <c r="A61" s="8">
        <f>IF(B61&lt;&gt;"",ROWS($B$6:B61),"")</f>
        <v>56</v>
      </c>
      <c r="B61" s="1" t="s">
        <v>168</v>
      </c>
      <c r="C61" s="1" t="s">
        <v>169</v>
      </c>
      <c r="D61" s="1" t="s">
        <v>28</v>
      </c>
      <c r="E61" s="20">
        <v>30364.85</v>
      </c>
      <c r="F61" s="9">
        <v>4888</v>
      </c>
      <c r="G61" s="9" t="s">
        <v>36</v>
      </c>
      <c r="H61" s="10">
        <v>44484</v>
      </c>
      <c r="I61" s="11" t="s">
        <v>52</v>
      </c>
    </row>
    <row r="62" spans="1:9" x14ac:dyDescent="0.3">
      <c r="A62" s="8">
        <f>IF(B62&lt;&gt;"",ROWS($B$6:B62),"")</f>
        <v>57</v>
      </c>
      <c r="B62" s="1" t="s">
        <v>170</v>
      </c>
      <c r="C62" s="1" t="s">
        <v>171</v>
      </c>
      <c r="D62" s="1" t="s">
        <v>28</v>
      </c>
      <c r="E62" s="20">
        <v>29701.11</v>
      </c>
      <c r="F62" s="9">
        <v>4903</v>
      </c>
      <c r="G62" s="9">
        <v>14</v>
      </c>
      <c r="H62" s="10">
        <v>44379</v>
      </c>
      <c r="I62" s="11" t="s">
        <v>29</v>
      </c>
    </row>
    <row r="63" spans="1:9" x14ac:dyDescent="0.3">
      <c r="A63" s="8">
        <f>IF(B63&lt;&gt;"",ROWS($B$6:B63),"")</f>
        <v>58</v>
      </c>
      <c r="B63" s="1" t="s">
        <v>172</v>
      </c>
      <c r="C63" s="1" t="s">
        <v>172</v>
      </c>
      <c r="D63" s="1" t="s">
        <v>173</v>
      </c>
      <c r="E63" s="20">
        <v>27731.62</v>
      </c>
      <c r="F63" s="9">
        <v>4913</v>
      </c>
      <c r="G63" s="9" t="s">
        <v>36</v>
      </c>
      <c r="H63" s="10">
        <v>44519</v>
      </c>
      <c r="I63" s="11" t="s">
        <v>174</v>
      </c>
    </row>
    <row r="64" spans="1:9" x14ac:dyDescent="0.3">
      <c r="A64" s="8">
        <f>IF(B64&lt;&gt;"",ROWS($B$6:B64),"")</f>
        <v>59</v>
      </c>
      <c r="B64" s="1" t="s">
        <v>175</v>
      </c>
      <c r="C64" s="1" t="s">
        <v>176</v>
      </c>
      <c r="D64" s="1" t="s">
        <v>28</v>
      </c>
      <c r="E64" s="20">
        <v>26199.87</v>
      </c>
      <c r="F64" s="9">
        <v>6223</v>
      </c>
      <c r="G64" s="9" t="s">
        <v>32</v>
      </c>
      <c r="H64" s="10">
        <v>44414</v>
      </c>
      <c r="I64" s="11" t="s">
        <v>116</v>
      </c>
    </row>
    <row r="65" spans="1:9" x14ac:dyDescent="0.3">
      <c r="A65" s="8">
        <f>IF(B65&lt;&gt;"",ROWS($B$6:B65),"")</f>
        <v>60</v>
      </c>
      <c r="B65" s="1" t="s">
        <v>177</v>
      </c>
      <c r="C65" s="1" t="s">
        <v>178</v>
      </c>
      <c r="D65" s="1" t="s">
        <v>28</v>
      </c>
      <c r="E65" s="20">
        <v>25976.38</v>
      </c>
      <c r="F65" s="9">
        <v>4334</v>
      </c>
      <c r="G65" s="9" t="s">
        <v>163</v>
      </c>
      <c r="H65" s="10">
        <v>44323</v>
      </c>
      <c r="I65" s="11" t="s">
        <v>37</v>
      </c>
    </row>
    <row r="66" spans="1:9" x14ac:dyDescent="0.3">
      <c r="A66" s="8">
        <f>IF(B66&lt;&gt;"",ROWS($B$6:B66),"")</f>
        <v>61</v>
      </c>
      <c r="B66" s="1" t="s">
        <v>179</v>
      </c>
      <c r="C66" s="1" t="s">
        <v>180</v>
      </c>
      <c r="D66" s="1" t="s">
        <v>28</v>
      </c>
      <c r="E66" s="20">
        <v>25866.05</v>
      </c>
      <c r="F66" s="9">
        <v>4548</v>
      </c>
      <c r="G66" s="9" t="s">
        <v>55</v>
      </c>
      <c r="H66" s="10">
        <v>44344</v>
      </c>
      <c r="I66" s="11" t="s">
        <v>52</v>
      </c>
    </row>
    <row r="67" spans="1:9" x14ac:dyDescent="0.3">
      <c r="A67" s="8">
        <f>IF(B67&lt;&gt;"",ROWS($B$6:B67),"")</f>
        <v>62</v>
      </c>
      <c r="B67" s="1" t="s">
        <v>181</v>
      </c>
      <c r="C67" s="1" t="s">
        <v>182</v>
      </c>
      <c r="D67" s="1" t="s">
        <v>183</v>
      </c>
      <c r="E67" s="20">
        <v>25436.959999999999</v>
      </c>
      <c r="F67" s="9">
        <v>5744</v>
      </c>
      <c r="G67" s="9">
        <v>6</v>
      </c>
      <c r="H67" s="10">
        <v>44442</v>
      </c>
      <c r="I67" s="11" t="s">
        <v>184</v>
      </c>
    </row>
    <row r="68" spans="1:9" x14ac:dyDescent="0.3">
      <c r="A68" s="8">
        <f>IF(B68&lt;&gt;"",ROWS($B$6:B68),"")</f>
        <v>63</v>
      </c>
      <c r="B68" s="1" t="s">
        <v>185</v>
      </c>
      <c r="C68" s="1" t="s">
        <v>186</v>
      </c>
      <c r="D68" s="1" t="s">
        <v>28</v>
      </c>
      <c r="E68" s="20">
        <v>25268.2</v>
      </c>
      <c r="F68" s="9">
        <v>4214</v>
      </c>
      <c r="G68" s="9" t="s">
        <v>163</v>
      </c>
      <c r="H68" s="10">
        <v>44428</v>
      </c>
      <c r="I68" s="11" t="s">
        <v>52</v>
      </c>
    </row>
    <row r="69" spans="1:9" x14ac:dyDescent="0.3">
      <c r="A69" s="8">
        <f>IF(B69&lt;&gt;"",ROWS($B$6:B69),"")</f>
        <v>64</v>
      </c>
      <c r="B69" s="1" t="s">
        <v>187</v>
      </c>
      <c r="C69" s="1" t="s">
        <v>188</v>
      </c>
      <c r="D69" s="1" t="s">
        <v>28</v>
      </c>
      <c r="E69" s="20">
        <v>24183.65</v>
      </c>
      <c r="F69" s="9">
        <v>4280</v>
      </c>
      <c r="G69" s="9" t="s">
        <v>32</v>
      </c>
      <c r="H69" s="10">
        <v>44323</v>
      </c>
      <c r="I69" s="11" t="s">
        <v>189</v>
      </c>
    </row>
    <row r="70" spans="1:9" x14ac:dyDescent="0.3">
      <c r="A70" s="8">
        <f>IF(B70&lt;&gt;"",ROWS($B$6:B70),"")</f>
        <v>65</v>
      </c>
      <c r="B70" s="1" t="s">
        <v>190</v>
      </c>
      <c r="C70" s="1" t="s">
        <v>191</v>
      </c>
      <c r="D70" s="1" t="s">
        <v>28</v>
      </c>
      <c r="E70" s="20">
        <v>24046.51</v>
      </c>
      <c r="F70" s="9">
        <v>3758</v>
      </c>
      <c r="G70" s="9" t="s">
        <v>192</v>
      </c>
      <c r="H70" s="10">
        <v>44533</v>
      </c>
      <c r="I70" s="11" t="s">
        <v>116</v>
      </c>
    </row>
    <row r="71" spans="1:9" x14ac:dyDescent="0.3">
      <c r="A71" s="8">
        <f>IF(B71&lt;&gt;"",ROWS($B$6:B71),"")</f>
        <v>66</v>
      </c>
      <c r="B71" s="1" t="s">
        <v>193</v>
      </c>
      <c r="C71" s="1" t="s">
        <v>194</v>
      </c>
      <c r="D71" s="1" t="s">
        <v>195</v>
      </c>
      <c r="E71" s="20">
        <v>23636.92</v>
      </c>
      <c r="F71" s="9">
        <v>4294</v>
      </c>
      <c r="G71" s="9">
        <v>7</v>
      </c>
      <c r="H71" s="10">
        <v>44316</v>
      </c>
      <c r="I71" s="11" t="s">
        <v>125</v>
      </c>
    </row>
    <row r="72" spans="1:9" x14ac:dyDescent="0.3">
      <c r="A72" s="8">
        <f>IF(B72&lt;&gt;"",ROWS($B$6:B72),"")</f>
        <v>67</v>
      </c>
      <c r="B72" s="1" t="s">
        <v>196</v>
      </c>
      <c r="C72" s="1" t="s">
        <v>197</v>
      </c>
      <c r="D72" s="1" t="s">
        <v>198</v>
      </c>
      <c r="E72" s="20">
        <v>21071.74</v>
      </c>
      <c r="F72" s="9">
        <v>3362</v>
      </c>
      <c r="G72" s="9">
        <v>18</v>
      </c>
      <c r="H72" s="10">
        <v>44463</v>
      </c>
      <c r="I72" s="11" t="s">
        <v>125</v>
      </c>
    </row>
    <row r="73" spans="1:9" x14ac:dyDescent="0.3">
      <c r="A73" s="8">
        <f>IF(B73&lt;&gt;"",ROWS($B$6:B73),"")</f>
        <v>68</v>
      </c>
      <c r="B73" s="1" t="s">
        <v>199</v>
      </c>
      <c r="C73" s="1" t="s">
        <v>200</v>
      </c>
      <c r="D73" s="1" t="s">
        <v>201</v>
      </c>
      <c r="E73" s="20">
        <v>20430.330000000002</v>
      </c>
      <c r="F73" s="9">
        <v>3586</v>
      </c>
      <c r="G73" s="9" t="s">
        <v>202</v>
      </c>
      <c r="H73" s="10">
        <v>44379</v>
      </c>
      <c r="I73" s="11" t="s">
        <v>203</v>
      </c>
    </row>
    <row r="74" spans="1:9" x14ac:dyDescent="0.3">
      <c r="A74" s="8">
        <f>IF(B74&lt;&gt;"",ROWS($B$6:B74),"")</f>
        <v>69</v>
      </c>
      <c r="B74" s="1" t="s">
        <v>204</v>
      </c>
      <c r="C74" s="1" t="s">
        <v>205</v>
      </c>
      <c r="D74" s="1" t="s">
        <v>206</v>
      </c>
      <c r="E74" s="20">
        <v>19638</v>
      </c>
      <c r="F74" s="9">
        <v>3837</v>
      </c>
      <c r="G74" s="9" t="s">
        <v>207</v>
      </c>
      <c r="H74" s="10">
        <v>44330</v>
      </c>
      <c r="I74" s="11" t="s">
        <v>208</v>
      </c>
    </row>
    <row r="75" spans="1:9" x14ac:dyDescent="0.3">
      <c r="A75" s="8">
        <f>IF(B75&lt;&gt;"",ROWS($B$6:B75),"")</f>
        <v>70</v>
      </c>
      <c r="B75" s="1" t="s">
        <v>209</v>
      </c>
      <c r="C75" s="1" t="s">
        <v>210</v>
      </c>
      <c r="D75" s="1" t="s">
        <v>112</v>
      </c>
      <c r="E75" s="20">
        <v>18621</v>
      </c>
      <c r="F75" s="9">
        <v>2831</v>
      </c>
      <c r="G75" s="9" t="s">
        <v>158</v>
      </c>
      <c r="H75" s="10">
        <v>44540</v>
      </c>
      <c r="I75" s="11" t="s">
        <v>89</v>
      </c>
    </row>
    <row r="76" spans="1:9" x14ac:dyDescent="0.3">
      <c r="A76" s="8">
        <f>IF(B76&lt;&gt;"",ROWS($B$6:B76),"")</f>
        <v>71</v>
      </c>
      <c r="B76" s="1" t="s">
        <v>211</v>
      </c>
      <c r="C76" s="1" t="s">
        <v>212</v>
      </c>
      <c r="D76" s="1" t="s">
        <v>28</v>
      </c>
      <c r="E76" s="20">
        <v>18293.64</v>
      </c>
      <c r="F76" s="9">
        <v>2957</v>
      </c>
      <c r="G76" s="9" t="s">
        <v>55</v>
      </c>
      <c r="H76" s="10">
        <v>44428</v>
      </c>
      <c r="I76" s="11" t="s">
        <v>37</v>
      </c>
    </row>
    <row r="77" spans="1:9" x14ac:dyDescent="0.3">
      <c r="A77" s="8">
        <f>IF(B77&lt;&gt;"",ROWS($B$6:B77),"")</f>
        <v>72</v>
      </c>
      <c r="B77" s="1" t="s">
        <v>213</v>
      </c>
      <c r="C77" s="1" t="s">
        <v>214</v>
      </c>
      <c r="D77" s="1" t="s">
        <v>98</v>
      </c>
      <c r="E77" s="20">
        <v>17958.22</v>
      </c>
      <c r="F77" s="9">
        <v>3761</v>
      </c>
      <c r="G77" s="9" t="s">
        <v>36</v>
      </c>
      <c r="H77" s="10">
        <v>44533</v>
      </c>
      <c r="I77" s="11" t="s">
        <v>116</v>
      </c>
    </row>
    <row r="78" spans="1:9" x14ac:dyDescent="0.3">
      <c r="A78" s="8">
        <f>IF(B78&lt;&gt;"",ROWS($B$6:B78),"")</f>
        <v>73</v>
      </c>
      <c r="B78" s="1" t="s">
        <v>215</v>
      </c>
      <c r="C78" s="1" t="s">
        <v>216</v>
      </c>
      <c r="D78" s="1" t="s">
        <v>28</v>
      </c>
      <c r="E78" s="20">
        <v>17601.46</v>
      </c>
      <c r="F78" s="9">
        <v>3129</v>
      </c>
      <c r="G78" s="9" t="s">
        <v>55</v>
      </c>
      <c r="H78" s="10">
        <v>44435</v>
      </c>
      <c r="I78" s="11" t="s">
        <v>29</v>
      </c>
    </row>
    <row r="79" spans="1:9" x14ac:dyDescent="0.3">
      <c r="A79" s="8">
        <f>IF(B79&lt;&gt;"",ROWS($B$6:B79),"")</f>
        <v>74</v>
      </c>
      <c r="B79" s="1" t="s">
        <v>217</v>
      </c>
      <c r="C79" s="1" t="s">
        <v>218</v>
      </c>
      <c r="D79" s="1" t="s">
        <v>219</v>
      </c>
      <c r="E79" s="20">
        <v>17515.04</v>
      </c>
      <c r="F79" s="9">
        <v>3864</v>
      </c>
      <c r="G79" s="9" t="s">
        <v>36</v>
      </c>
      <c r="H79" s="10">
        <v>44547</v>
      </c>
      <c r="I79" s="11" t="s">
        <v>116</v>
      </c>
    </row>
    <row r="80" spans="1:9" x14ac:dyDescent="0.3">
      <c r="A80" s="8">
        <f>IF(B80&lt;&gt;"",ROWS($B$6:B80),"")</f>
        <v>75</v>
      </c>
      <c r="B80" s="1" t="s">
        <v>220</v>
      </c>
      <c r="C80" s="1" t="s">
        <v>221</v>
      </c>
      <c r="D80" s="1" t="s">
        <v>222</v>
      </c>
      <c r="E80" s="20">
        <v>16925.989999999998</v>
      </c>
      <c r="F80" s="9">
        <v>3891</v>
      </c>
      <c r="G80" s="9">
        <v>19</v>
      </c>
      <c r="H80" s="10">
        <v>44512</v>
      </c>
      <c r="I80" s="11" t="s">
        <v>152</v>
      </c>
    </row>
    <row r="81" spans="1:9" x14ac:dyDescent="0.3">
      <c r="A81" s="8">
        <f>IF(B81&lt;&gt;"",ROWS($B$6:B81),"")</f>
        <v>76</v>
      </c>
      <c r="B81" s="1" t="s">
        <v>223</v>
      </c>
      <c r="C81" s="1" t="s">
        <v>224</v>
      </c>
      <c r="D81" s="1" t="s">
        <v>98</v>
      </c>
      <c r="E81" s="20">
        <v>16276</v>
      </c>
      <c r="F81" s="9">
        <v>2584</v>
      </c>
      <c r="G81" s="9" t="s">
        <v>119</v>
      </c>
      <c r="H81" s="10">
        <v>44512</v>
      </c>
      <c r="I81" s="11" t="s">
        <v>167</v>
      </c>
    </row>
    <row r="82" spans="1:9" x14ac:dyDescent="0.3">
      <c r="A82" s="8">
        <f>IF(B82&lt;&gt;"",ROWS($B$6:B82),"")</f>
        <v>77</v>
      </c>
      <c r="B82" s="1" t="s">
        <v>225</v>
      </c>
      <c r="C82" s="1" t="s">
        <v>226</v>
      </c>
      <c r="D82" s="1" t="s">
        <v>28</v>
      </c>
      <c r="E82" s="20">
        <v>15918.32</v>
      </c>
      <c r="F82" s="9">
        <v>2653</v>
      </c>
      <c r="G82" s="9" t="s">
        <v>32</v>
      </c>
      <c r="H82" s="10">
        <v>44442</v>
      </c>
      <c r="I82" s="11" t="s">
        <v>116</v>
      </c>
    </row>
    <row r="83" spans="1:9" x14ac:dyDescent="0.3">
      <c r="A83" s="8">
        <f>IF(B83&lt;&gt;"",ROWS($B$6:B83),"")</f>
        <v>78</v>
      </c>
      <c r="B83" s="1" t="s">
        <v>227</v>
      </c>
      <c r="C83" s="1" t="s">
        <v>228</v>
      </c>
      <c r="D83" s="1" t="s">
        <v>112</v>
      </c>
      <c r="E83" s="20">
        <v>15084.599999999999</v>
      </c>
      <c r="F83" s="9">
        <v>2417</v>
      </c>
      <c r="G83" s="9" t="s">
        <v>119</v>
      </c>
      <c r="H83" s="10">
        <v>44323</v>
      </c>
      <c r="I83" s="11" t="s">
        <v>152</v>
      </c>
    </row>
    <row r="84" spans="1:9" x14ac:dyDescent="0.3">
      <c r="A84" s="8">
        <f>IF(B84&lt;&gt;"",ROWS($B$6:B84),"")</f>
        <v>79</v>
      </c>
      <c r="B84" s="1" t="s">
        <v>229</v>
      </c>
      <c r="C84" s="1" t="s">
        <v>230</v>
      </c>
      <c r="D84" s="1" t="s">
        <v>112</v>
      </c>
      <c r="E84" s="20">
        <v>14566</v>
      </c>
      <c r="F84" s="9">
        <v>2357</v>
      </c>
      <c r="G84" s="9" t="s">
        <v>158</v>
      </c>
      <c r="H84" s="10">
        <v>44337</v>
      </c>
      <c r="I84" s="11" t="s">
        <v>89</v>
      </c>
    </row>
    <row r="85" spans="1:9" x14ac:dyDescent="0.3">
      <c r="A85" s="8">
        <f>IF(B85&lt;&gt;"",ROWS($B$6:B85),"")</f>
        <v>80</v>
      </c>
      <c r="B85" s="1" t="s">
        <v>231</v>
      </c>
      <c r="C85" s="1" t="s">
        <v>232</v>
      </c>
      <c r="D85" s="1" t="s">
        <v>28</v>
      </c>
      <c r="E85" s="20">
        <v>14098</v>
      </c>
      <c r="F85" s="9">
        <v>2189</v>
      </c>
      <c r="G85" s="9" t="s">
        <v>55</v>
      </c>
      <c r="H85" s="10">
        <v>44337</v>
      </c>
      <c r="I85" s="11" t="s">
        <v>116</v>
      </c>
    </row>
    <row r="86" spans="1:9" x14ac:dyDescent="0.3">
      <c r="A86" s="8">
        <f>IF(B86&lt;&gt;"",ROWS($B$6:B86),"")</f>
        <v>81</v>
      </c>
      <c r="B86" s="1" t="s">
        <v>233</v>
      </c>
      <c r="C86" s="1" t="s">
        <v>234</v>
      </c>
      <c r="D86" s="1" t="s">
        <v>201</v>
      </c>
      <c r="E86" s="20">
        <v>14096.17</v>
      </c>
      <c r="F86" s="9">
        <v>2588</v>
      </c>
      <c r="G86" s="9" t="s">
        <v>36</v>
      </c>
      <c r="H86" s="10">
        <v>44477</v>
      </c>
      <c r="I86" s="11" t="s">
        <v>125</v>
      </c>
    </row>
    <row r="87" spans="1:9" x14ac:dyDescent="0.3">
      <c r="A87" s="8">
        <f>IF(B87&lt;&gt;"",ROWS($B$6:B87),"")</f>
        <v>82</v>
      </c>
      <c r="B87" s="1" t="s">
        <v>235</v>
      </c>
      <c r="C87" s="1" t="s">
        <v>236</v>
      </c>
      <c r="D87" s="1" t="s">
        <v>237</v>
      </c>
      <c r="E87" s="20">
        <v>13754.39</v>
      </c>
      <c r="F87" s="9">
        <v>2573</v>
      </c>
      <c r="G87" s="9">
        <v>16</v>
      </c>
      <c r="H87" s="10">
        <v>44435</v>
      </c>
      <c r="I87" s="11" t="s">
        <v>125</v>
      </c>
    </row>
    <row r="88" spans="1:9" x14ac:dyDescent="0.3">
      <c r="A88" s="8">
        <f>IF(B88&lt;&gt;"",ROWS($B$6:B88),"")</f>
        <v>83</v>
      </c>
      <c r="B88" s="1" t="s">
        <v>238</v>
      </c>
      <c r="C88" s="1" t="s">
        <v>239</v>
      </c>
      <c r="D88" s="1" t="s">
        <v>201</v>
      </c>
      <c r="E88" s="20">
        <v>13595.09</v>
      </c>
      <c r="F88" s="9">
        <v>2479</v>
      </c>
      <c r="G88" s="9" t="s">
        <v>55</v>
      </c>
      <c r="H88" s="10">
        <v>44435</v>
      </c>
      <c r="I88" s="11" t="s">
        <v>116</v>
      </c>
    </row>
    <row r="89" spans="1:9" x14ac:dyDescent="0.3">
      <c r="A89" s="8">
        <f>IF(B89&lt;&gt;"",ROWS($B$6:B89),"")</f>
        <v>84</v>
      </c>
      <c r="B89" s="1" t="s">
        <v>240</v>
      </c>
      <c r="C89" s="1" t="s">
        <v>241</v>
      </c>
      <c r="D89" s="1" t="s">
        <v>242</v>
      </c>
      <c r="E89" s="20">
        <v>12398.34</v>
      </c>
      <c r="F89" s="9">
        <v>2187</v>
      </c>
      <c r="G89" s="9">
        <v>17</v>
      </c>
      <c r="H89" s="10">
        <v>44428</v>
      </c>
      <c r="I89" s="11" t="s">
        <v>125</v>
      </c>
    </row>
    <row r="90" spans="1:9" x14ac:dyDescent="0.3">
      <c r="A90" s="8">
        <f>IF(B90&lt;&gt;"",ROWS($B$6:B90),"")</f>
        <v>85</v>
      </c>
      <c r="B90" s="1" t="s">
        <v>243</v>
      </c>
      <c r="C90" s="1" t="s">
        <v>244</v>
      </c>
      <c r="D90" s="1" t="s">
        <v>195</v>
      </c>
      <c r="E90" s="20">
        <v>12096.98</v>
      </c>
      <c r="F90" s="9">
        <v>2168</v>
      </c>
      <c r="G90" s="9" t="s">
        <v>163</v>
      </c>
      <c r="H90" s="10">
        <v>44491</v>
      </c>
      <c r="I90" s="11" t="s">
        <v>125</v>
      </c>
    </row>
    <row r="91" spans="1:9" x14ac:dyDescent="0.3">
      <c r="A91" s="8">
        <f>IF(B91&lt;&gt;"",ROWS($B$6:B91),"")</f>
        <v>86</v>
      </c>
      <c r="B91" s="1" t="s">
        <v>245</v>
      </c>
      <c r="C91" s="1" t="s">
        <v>246</v>
      </c>
      <c r="D91" s="1" t="s">
        <v>112</v>
      </c>
      <c r="E91" s="20">
        <v>11826</v>
      </c>
      <c r="F91" s="9">
        <v>1815</v>
      </c>
      <c r="G91" s="9" t="s">
        <v>113</v>
      </c>
      <c r="H91" s="10">
        <v>44526</v>
      </c>
      <c r="I91" s="11" t="s">
        <v>89</v>
      </c>
    </row>
    <row r="92" spans="1:9" x14ac:dyDescent="0.3">
      <c r="A92" s="8">
        <f>IF(B92&lt;&gt;"",ROWS($B$6:B92),"")</f>
        <v>87</v>
      </c>
      <c r="B92" s="1" t="s">
        <v>247</v>
      </c>
      <c r="C92" s="1" t="s">
        <v>248</v>
      </c>
      <c r="D92" s="1" t="s">
        <v>249</v>
      </c>
      <c r="E92" s="20">
        <v>11539.86</v>
      </c>
      <c r="F92" s="9">
        <v>2436</v>
      </c>
      <c r="G92" s="9">
        <v>14</v>
      </c>
      <c r="H92" s="10">
        <v>44421</v>
      </c>
      <c r="I92" s="11" t="s">
        <v>125</v>
      </c>
    </row>
    <row r="93" spans="1:9" x14ac:dyDescent="0.3">
      <c r="A93" s="8">
        <f>IF(B93&lt;&gt;"",ROWS($B$6:B93),"")</f>
        <v>88</v>
      </c>
      <c r="B93" s="1" t="s">
        <v>250</v>
      </c>
      <c r="C93" s="1" t="s">
        <v>251</v>
      </c>
      <c r="D93" s="1" t="s">
        <v>28</v>
      </c>
      <c r="E93" s="20">
        <v>11347</v>
      </c>
      <c r="F93" s="9">
        <v>1985</v>
      </c>
      <c r="G93" s="9">
        <v>14</v>
      </c>
      <c r="H93" s="10">
        <v>44379</v>
      </c>
      <c r="I93" s="11" t="s">
        <v>125</v>
      </c>
    </row>
    <row r="94" spans="1:9" x14ac:dyDescent="0.3">
      <c r="A94" s="8">
        <f>IF(B94&lt;&gt;"",ROWS($B$6:B94),"")</f>
        <v>89</v>
      </c>
      <c r="B94" s="1" t="s">
        <v>252</v>
      </c>
      <c r="C94" s="1" t="s">
        <v>253</v>
      </c>
      <c r="D94" s="1" t="s">
        <v>254</v>
      </c>
      <c r="E94" s="20">
        <v>11085</v>
      </c>
      <c r="F94" s="9">
        <v>2079</v>
      </c>
      <c r="G94" s="9" t="s">
        <v>128</v>
      </c>
      <c r="H94" s="10">
        <v>44365</v>
      </c>
      <c r="I94" s="11" t="s">
        <v>125</v>
      </c>
    </row>
    <row r="95" spans="1:9" x14ac:dyDescent="0.3">
      <c r="A95" s="8">
        <f>IF(B95&lt;&gt;"",ROWS($B$6:B95),"")</f>
        <v>90</v>
      </c>
      <c r="B95" s="1" t="s">
        <v>255</v>
      </c>
      <c r="C95" s="1" t="s">
        <v>256</v>
      </c>
      <c r="D95" s="1" t="s">
        <v>257</v>
      </c>
      <c r="E95" s="20">
        <v>11018.2</v>
      </c>
      <c r="F95" s="9">
        <v>1715</v>
      </c>
      <c r="G95" s="9" t="s">
        <v>113</v>
      </c>
      <c r="H95" s="10">
        <v>44414</v>
      </c>
      <c r="I95" s="11" t="s">
        <v>152</v>
      </c>
    </row>
    <row r="96" spans="1:9" x14ac:dyDescent="0.3">
      <c r="A96" s="8">
        <f>IF(B96&lt;&gt;"",ROWS($B$6:B96),"")</f>
        <v>91</v>
      </c>
      <c r="B96" s="1" t="s">
        <v>258</v>
      </c>
      <c r="C96" s="1" t="s">
        <v>259</v>
      </c>
      <c r="D96" s="1" t="s">
        <v>28</v>
      </c>
      <c r="E96" s="20">
        <v>9901.9</v>
      </c>
      <c r="F96" s="9">
        <v>1759</v>
      </c>
      <c r="G96" s="9" t="s">
        <v>119</v>
      </c>
      <c r="H96" s="10">
        <v>44316</v>
      </c>
      <c r="I96" s="11" t="s">
        <v>260</v>
      </c>
    </row>
    <row r="97" spans="1:9" x14ac:dyDescent="0.3">
      <c r="A97" s="8">
        <f>IF(B97&lt;&gt;"",ROWS($B$6:B97),"")</f>
        <v>92</v>
      </c>
      <c r="B97" s="1" t="s">
        <v>261</v>
      </c>
      <c r="C97" s="1" t="s">
        <v>261</v>
      </c>
      <c r="D97" s="1" t="s">
        <v>98</v>
      </c>
      <c r="E97" s="20">
        <v>9350</v>
      </c>
      <c r="F97" s="9">
        <v>1683</v>
      </c>
      <c r="G97" s="9" t="s">
        <v>262</v>
      </c>
      <c r="H97" s="10">
        <v>44484</v>
      </c>
      <c r="I97" s="11" t="s">
        <v>263</v>
      </c>
    </row>
    <row r="98" spans="1:9" x14ac:dyDescent="0.3">
      <c r="A98" s="8">
        <f>IF(B98&lt;&gt;"",ROWS($B$6:B98),"")</f>
        <v>93</v>
      </c>
      <c r="B98" s="1" t="s">
        <v>264</v>
      </c>
      <c r="C98" s="1" t="s">
        <v>265</v>
      </c>
      <c r="D98" s="1" t="s">
        <v>266</v>
      </c>
      <c r="E98" s="20">
        <v>9101.48</v>
      </c>
      <c r="F98" s="9">
        <v>1556</v>
      </c>
      <c r="G98" s="9" t="s">
        <v>128</v>
      </c>
      <c r="H98" s="10">
        <v>44344</v>
      </c>
      <c r="I98" s="11" t="s">
        <v>116</v>
      </c>
    </row>
    <row r="99" spans="1:9" x14ac:dyDescent="0.3">
      <c r="A99" s="8">
        <f>IF(B99&lt;&gt;"",ROWS($B$6:B99),"")</f>
        <v>94</v>
      </c>
      <c r="B99" s="1" t="s">
        <v>267</v>
      </c>
      <c r="C99" s="1" t="s">
        <v>268</v>
      </c>
      <c r="D99" s="1" t="s">
        <v>28</v>
      </c>
      <c r="E99" s="20">
        <v>9005.09</v>
      </c>
      <c r="F99" s="9">
        <v>1733</v>
      </c>
      <c r="G99" s="9" t="s">
        <v>55</v>
      </c>
      <c r="H99" s="10">
        <v>44435</v>
      </c>
      <c r="I99" s="11" t="s">
        <v>152</v>
      </c>
    </row>
    <row r="100" spans="1:9" x14ac:dyDescent="0.3">
      <c r="A100" s="8">
        <f>IF(B100&lt;&gt;"",ROWS($B$6:B100),"")</f>
        <v>95</v>
      </c>
      <c r="B100" s="1" t="s">
        <v>269</v>
      </c>
      <c r="C100" s="1" t="s">
        <v>270</v>
      </c>
      <c r="D100" s="1" t="s">
        <v>98</v>
      </c>
      <c r="E100" s="20">
        <v>8807.32</v>
      </c>
      <c r="F100" s="9">
        <v>1578</v>
      </c>
      <c r="G100" s="9">
        <v>15</v>
      </c>
      <c r="H100" s="10">
        <v>44533</v>
      </c>
      <c r="I100" s="11" t="s">
        <v>125</v>
      </c>
    </row>
    <row r="101" spans="1:9" x14ac:dyDescent="0.3">
      <c r="A101" s="8">
        <f>IF(B101&lt;&gt;"",ROWS($B$6:B101),"")</f>
        <v>96</v>
      </c>
      <c r="B101" s="1" t="s">
        <v>271</v>
      </c>
      <c r="C101" s="1" t="s">
        <v>272</v>
      </c>
      <c r="D101" s="1" t="s">
        <v>28</v>
      </c>
      <c r="E101" s="20">
        <v>8012.41</v>
      </c>
      <c r="F101" s="9">
        <v>1303</v>
      </c>
      <c r="G101" s="9" t="s">
        <v>119</v>
      </c>
      <c r="H101" s="10">
        <v>44330</v>
      </c>
      <c r="I101" s="11" t="s">
        <v>37</v>
      </c>
    </row>
    <row r="102" spans="1:9" x14ac:dyDescent="0.3">
      <c r="A102" s="8">
        <f>IF(B102&lt;&gt;"",ROWS($B$6:B102),"")</f>
        <v>97</v>
      </c>
      <c r="B102" s="1" t="s">
        <v>273</v>
      </c>
      <c r="C102" s="1" t="s">
        <v>274</v>
      </c>
      <c r="D102" s="1" t="s">
        <v>28</v>
      </c>
      <c r="E102" s="20">
        <v>7688.54</v>
      </c>
      <c r="F102" s="9">
        <v>1311</v>
      </c>
      <c r="G102" s="9" t="s">
        <v>36</v>
      </c>
      <c r="H102" s="10">
        <v>44540</v>
      </c>
      <c r="I102" s="11" t="s">
        <v>52</v>
      </c>
    </row>
    <row r="103" spans="1:9" x14ac:dyDescent="0.3">
      <c r="A103" s="8">
        <f>IF(B103&lt;&gt;"",ROWS($B$6:B103),"")</f>
        <v>98</v>
      </c>
      <c r="B103" s="1" t="s">
        <v>275</v>
      </c>
      <c r="C103" s="1" t="s">
        <v>275</v>
      </c>
      <c r="D103" s="1" t="s">
        <v>254</v>
      </c>
      <c r="E103" s="20">
        <v>7605.08</v>
      </c>
      <c r="F103" s="9">
        <v>1562</v>
      </c>
      <c r="G103" s="9" t="s">
        <v>262</v>
      </c>
      <c r="H103" s="10">
        <v>44533</v>
      </c>
      <c r="I103" s="11" t="s">
        <v>263</v>
      </c>
    </row>
    <row r="104" spans="1:9" x14ac:dyDescent="0.3">
      <c r="A104" s="8">
        <f>IF(B104&lt;&gt;"",ROWS($B$6:B104),"")</f>
        <v>99</v>
      </c>
      <c r="B104" s="1" t="s">
        <v>276</v>
      </c>
      <c r="C104" s="1" t="s">
        <v>277</v>
      </c>
      <c r="D104" s="1" t="s">
        <v>28</v>
      </c>
      <c r="E104" s="20">
        <v>7505.31</v>
      </c>
      <c r="F104" s="9">
        <v>1198</v>
      </c>
      <c r="G104" s="9" t="s">
        <v>128</v>
      </c>
      <c r="H104" s="10">
        <v>44477</v>
      </c>
      <c r="I104" s="11" t="s">
        <v>116</v>
      </c>
    </row>
    <row r="105" spans="1:9" x14ac:dyDescent="0.3">
      <c r="A105" s="8">
        <f>IF(B105&lt;&gt;"",ROWS($B$6:B105),"")</f>
        <v>100</v>
      </c>
      <c r="B105" s="1" t="s">
        <v>278</v>
      </c>
      <c r="C105" s="1" t="s">
        <v>279</v>
      </c>
      <c r="D105" s="1" t="s">
        <v>28</v>
      </c>
      <c r="E105" s="20">
        <v>7331.8099999999995</v>
      </c>
      <c r="F105" s="9">
        <v>1239</v>
      </c>
      <c r="G105" s="9" t="s">
        <v>55</v>
      </c>
      <c r="H105" s="10">
        <v>44337</v>
      </c>
      <c r="I105" s="11" t="s">
        <v>116</v>
      </c>
    </row>
    <row r="106" spans="1:9" x14ac:dyDescent="0.3">
      <c r="A106" s="8">
        <f>IF(B106&lt;&gt;"",ROWS($B$6:B106),"")</f>
        <v>101</v>
      </c>
      <c r="B106" s="1" t="s">
        <v>280</v>
      </c>
      <c r="C106" s="1" t="s">
        <v>280</v>
      </c>
      <c r="D106" s="1" t="s">
        <v>57</v>
      </c>
      <c r="E106" s="20">
        <v>7194</v>
      </c>
      <c r="F106" s="9">
        <v>1558</v>
      </c>
      <c r="G106" s="9" t="s">
        <v>41</v>
      </c>
      <c r="H106" s="10">
        <v>44533</v>
      </c>
      <c r="I106" s="11" t="s">
        <v>89</v>
      </c>
    </row>
    <row r="107" spans="1:9" x14ac:dyDescent="0.3">
      <c r="A107" s="8">
        <f>IF(B107&lt;&gt;"",ROWS($B$6:B107),"")</f>
        <v>102</v>
      </c>
      <c r="B107" s="1" t="s">
        <v>281</v>
      </c>
      <c r="C107" s="1" t="s">
        <v>282</v>
      </c>
      <c r="D107" s="1" t="s">
        <v>283</v>
      </c>
      <c r="E107" s="20">
        <v>6526</v>
      </c>
      <c r="F107" s="9">
        <v>1247</v>
      </c>
      <c r="G107" s="9" t="s">
        <v>55</v>
      </c>
      <c r="H107" s="10">
        <v>44134</v>
      </c>
      <c r="I107" s="11" t="s">
        <v>167</v>
      </c>
    </row>
    <row r="108" spans="1:9" x14ac:dyDescent="0.3">
      <c r="A108" s="8">
        <f>IF(B108&lt;&gt;"",ROWS($B$6:B108),"")</f>
        <v>103</v>
      </c>
      <c r="B108" s="1" t="s">
        <v>284</v>
      </c>
      <c r="C108" s="1" t="s">
        <v>285</v>
      </c>
      <c r="D108" s="1" t="s">
        <v>112</v>
      </c>
      <c r="E108" s="20">
        <v>6494</v>
      </c>
      <c r="F108" s="9">
        <v>1224</v>
      </c>
      <c r="G108" s="9">
        <v>5</v>
      </c>
      <c r="H108" s="10">
        <v>44316</v>
      </c>
      <c r="I108" s="11" t="s">
        <v>89</v>
      </c>
    </row>
    <row r="109" spans="1:9" x14ac:dyDescent="0.3">
      <c r="A109" s="8">
        <f>IF(B109&lt;&gt;"",ROWS($B$6:B109),"")</f>
        <v>104</v>
      </c>
      <c r="B109" s="1" t="s">
        <v>286</v>
      </c>
      <c r="C109" s="1" t="s">
        <v>287</v>
      </c>
      <c r="D109" s="1" t="s">
        <v>288</v>
      </c>
      <c r="E109" s="20">
        <v>6439.18</v>
      </c>
      <c r="F109" s="9">
        <v>1623</v>
      </c>
      <c r="G109" s="9" t="s">
        <v>44</v>
      </c>
      <c r="H109" s="10">
        <v>44386</v>
      </c>
      <c r="I109" s="11" t="s">
        <v>116</v>
      </c>
    </row>
    <row r="110" spans="1:9" x14ac:dyDescent="0.3">
      <c r="A110" s="8">
        <f>IF(B110&lt;&gt;"",ROWS($B$6:B110),"")</f>
        <v>105</v>
      </c>
      <c r="B110" s="1" t="s">
        <v>289</v>
      </c>
      <c r="C110" s="1" t="s">
        <v>290</v>
      </c>
      <c r="D110" s="1" t="s">
        <v>28</v>
      </c>
      <c r="E110" s="20">
        <v>6208.47</v>
      </c>
      <c r="F110" s="9">
        <v>1117</v>
      </c>
      <c r="G110" s="9" t="s">
        <v>128</v>
      </c>
      <c r="H110" s="10">
        <v>44365</v>
      </c>
      <c r="I110" s="11" t="s">
        <v>116</v>
      </c>
    </row>
    <row r="111" spans="1:9" x14ac:dyDescent="0.3">
      <c r="A111" s="8">
        <f>IF(B111&lt;&gt;"",ROWS($B$6:B111),"")</f>
        <v>106</v>
      </c>
      <c r="B111" s="1" t="s">
        <v>291</v>
      </c>
      <c r="C111" s="1" t="s">
        <v>292</v>
      </c>
      <c r="D111" s="1" t="s">
        <v>28</v>
      </c>
      <c r="E111" s="20">
        <v>6161.68</v>
      </c>
      <c r="F111" s="9">
        <v>978</v>
      </c>
      <c r="G111" s="9" t="s">
        <v>163</v>
      </c>
      <c r="H111" s="10">
        <v>44323</v>
      </c>
      <c r="I111" s="11" t="s">
        <v>29</v>
      </c>
    </row>
    <row r="112" spans="1:9" x14ac:dyDescent="0.3">
      <c r="A112" s="8">
        <f>IF(B112&lt;&gt;"",ROWS($B$6:B112),"")</f>
        <v>107</v>
      </c>
      <c r="B112" s="1" t="s">
        <v>293</v>
      </c>
      <c r="C112" s="1" t="s">
        <v>294</v>
      </c>
      <c r="D112" s="1" t="s">
        <v>295</v>
      </c>
      <c r="E112" s="20">
        <v>6151.35</v>
      </c>
      <c r="F112" s="9">
        <v>1669</v>
      </c>
      <c r="G112" s="9">
        <v>1</v>
      </c>
      <c r="H112" s="10">
        <v>44106</v>
      </c>
      <c r="I112" s="11" t="s">
        <v>296</v>
      </c>
    </row>
    <row r="113" spans="1:9" x14ac:dyDescent="0.3">
      <c r="A113" s="8">
        <f>IF(B113&lt;&gt;"",ROWS($B$6:B113),"")</f>
        <v>108</v>
      </c>
      <c r="B113" s="1" t="s">
        <v>297</v>
      </c>
      <c r="C113" s="1" t="s">
        <v>298</v>
      </c>
      <c r="D113" s="1" t="s">
        <v>299</v>
      </c>
      <c r="E113" s="20">
        <v>6046</v>
      </c>
      <c r="F113" s="9">
        <v>1098</v>
      </c>
      <c r="G113" s="9" t="s">
        <v>128</v>
      </c>
      <c r="H113" s="10">
        <v>44547</v>
      </c>
      <c r="I113" s="11" t="s">
        <v>167</v>
      </c>
    </row>
    <row r="114" spans="1:9" x14ac:dyDescent="0.3">
      <c r="A114" s="8">
        <f>IF(B114&lt;&gt;"",ROWS($B$6:B114),"")</f>
        <v>109</v>
      </c>
      <c r="B114" s="1" t="s">
        <v>300</v>
      </c>
      <c r="C114" s="1" t="s">
        <v>301</v>
      </c>
      <c r="D114" s="1" t="s">
        <v>98</v>
      </c>
      <c r="E114" s="20">
        <v>5896.28</v>
      </c>
      <c r="F114" s="9">
        <v>1064</v>
      </c>
      <c r="G114" s="9" t="s">
        <v>119</v>
      </c>
      <c r="H114" s="10">
        <v>44393</v>
      </c>
      <c r="I114" s="11" t="s">
        <v>167</v>
      </c>
    </row>
    <row r="115" spans="1:9" x14ac:dyDescent="0.3">
      <c r="A115" s="8">
        <f>IF(B115&lt;&gt;"",ROWS($B$6:B115),"")</f>
        <v>110</v>
      </c>
      <c r="B115" s="1" t="s">
        <v>302</v>
      </c>
      <c r="C115" s="1" t="s">
        <v>303</v>
      </c>
      <c r="D115" s="1" t="s">
        <v>112</v>
      </c>
      <c r="E115" s="20">
        <v>5892</v>
      </c>
      <c r="F115" s="9">
        <v>1198</v>
      </c>
      <c r="G115" s="9" t="s">
        <v>192</v>
      </c>
      <c r="H115" s="10">
        <v>44330</v>
      </c>
      <c r="I115" s="11" t="s">
        <v>89</v>
      </c>
    </row>
    <row r="116" spans="1:9" x14ac:dyDescent="0.3">
      <c r="A116" s="8">
        <f>IF(B116&lt;&gt;"",ROWS($B$6:B116),"")</f>
        <v>111</v>
      </c>
      <c r="B116" s="1" t="s">
        <v>304</v>
      </c>
      <c r="C116" s="1" t="s">
        <v>305</v>
      </c>
      <c r="D116" s="1" t="s">
        <v>306</v>
      </c>
      <c r="E116" s="20">
        <v>5803.58</v>
      </c>
      <c r="F116" s="9">
        <v>1018</v>
      </c>
      <c r="G116" s="9" t="s">
        <v>32</v>
      </c>
      <c r="H116" s="10">
        <v>44358</v>
      </c>
      <c r="I116" s="11" t="s">
        <v>116</v>
      </c>
    </row>
    <row r="117" spans="1:9" x14ac:dyDescent="0.3">
      <c r="A117" s="8">
        <f>IF(B117&lt;&gt;"",ROWS($B$6:B117),"")</f>
        <v>112</v>
      </c>
      <c r="B117" s="1" t="s">
        <v>307</v>
      </c>
      <c r="C117" s="1" t="s">
        <v>308</v>
      </c>
      <c r="D117" s="1" t="s">
        <v>28</v>
      </c>
      <c r="E117" s="20">
        <v>5762.13</v>
      </c>
      <c r="F117" s="9">
        <v>938</v>
      </c>
      <c r="G117" s="9" t="s">
        <v>44</v>
      </c>
      <c r="H117" s="10">
        <v>44463</v>
      </c>
      <c r="I117" s="11" t="s">
        <v>116</v>
      </c>
    </row>
    <row r="118" spans="1:9" x14ac:dyDescent="0.3">
      <c r="A118" s="8">
        <f>IF(B118&lt;&gt;"",ROWS($B$6:B118),"")</f>
        <v>113</v>
      </c>
      <c r="B118" s="1" t="s">
        <v>309</v>
      </c>
      <c r="C118" s="1" t="s">
        <v>309</v>
      </c>
      <c r="D118" s="1" t="s">
        <v>310</v>
      </c>
      <c r="E118" s="20">
        <v>5590</v>
      </c>
      <c r="F118" s="9">
        <v>1160</v>
      </c>
      <c r="G118" s="9" t="s">
        <v>262</v>
      </c>
      <c r="H118" s="10">
        <v>44386</v>
      </c>
      <c r="I118" s="11" t="s">
        <v>263</v>
      </c>
    </row>
    <row r="119" spans="1:9" x14ac:dyDescent="0.3">
      <c r="A119" s="8">
        <f>IF(B119&lt;&gt;"",ROWS($B$6:B119),"")</f>
        <v>114</v>
      </c>
      <c r="B119" s="1" t="s">
        <v>311</v>
      </c>
      <c r="C119" s="1" t="s">
        <v>312</v>
      </c>
      <c r="D119" s="1" t="s">
        <v>28</v>
      </c>
      <c r="E119" s="20">
        <v>5482.47</v>
      </c>
      <c r="F119" s="9">
        <v>913</v>
      </c>
      <c r="G119" s="9">
        <v>14</v>
      </c>
      <c r="H119" s="10">
        <v>44400</v>
      </c>
      <c r="I119" s="11" t="s">
        <v>61</v>
      </c>
    </row>
    <row r="120" spans="1:9" x14ac:dyDescent="0.3">
      <c r="A120" s="8">
        <f>IF(B120&lt;&gt;"",ROWS($B$6:B120),"")</f>
        <v>115</v>
      </c>
      <c r="B120" s="1" t="s">
        <v>313</v>
      </c>
      <c r="C120" s="1" t="s">
        <v>314</v>
      </c>
      <c r="D120" s="1" t="s">
        <v>249</v>
      </c>
      <c r="E120" s="20">
        <v>5394</v>
      </c>
      <c r="F120" s="9">
        <v>1324</v>
      </c>
      <c r="G120" s="9" t="s">
        <v>158</v>
      </c>
      <c r="H120" s="10">
        <v>44323</v>
      </c>
      <c r="I120" s="11" t="s">
        <v>263</v>
      </c>
    </row>
    <row r="121" spans="1:9" x14ac:dyDescent="0.3">
      <c r="A121" s="8">
        <f>IF(B121&lt;&gt;"",ROWS($B$6:B121),"")</f>
        <v>116</v>
      </c>
      <c r="B121" s="1" t="s">
        <v>315</v>
      </c>
      <c r="C121" s="1" t="s">
        <v>316</v>
      </c>
      <c r="D121" s="1" t="s">
        <v>28</v>
      </c>
      <c r="E121" s="20">
        <v>5344</v>
      </c>
      <c r="F121" s="9">
        <v>954</v>
      </c>
      <c r="G121" s="9" t="s">
        <v>119</v>
      </c>
      <c r="H121" s="10">
        <v>44379</v>
      </c>
      <c r="I121" s="11" t="s">
        <v>89</v>
      </c>
    </row>
    <row r="122" spans="1:9" x14ac:dyDescent="0.3">
      <c r="A122" s="8">
        <f>IF(B122&lt;&gt;"",ROWS($B$6:B122),"")</f>
        <v>117</v>
      </c>
      <c r="B122" s="1" t="s">
        <v>317</v>
      </c>
      <c r="C122" s="1" t="s">
        <v>318</v>
      </c>
      <c r="D122" s="1" t="s">
        <v>28</v>
      </c>
      <c r="E122" s="20">
        <v>5333</v>
      </c>
      <c r="F122" s="9">
        <v>916</v>
      </c>
      <c r="G122" s="9" t="s">
        <v>55</v>
      </c>
      <c r="H122" s="10">
        <v>44337</v>
      </c>
      <c r="I122" s="11" t="s">
        <v>89</v>
      </c>
    </row>
    <row r="123" spans="1:9" x14ac:dyDescent="0.3">
      <c r="A123" s="8">
        <f>IF(B123&lt;&gt;"",ROWS($B$6:B123),"")</f>
        <v>118</v>
      </c>
      <c r="B123" s="1" t="s">
        <v>319</v>
      </c>
      <c r="C123" s="1" t="s">
        <v>320</v>
      </c>
      <c r="D123" s="1" t="s">
        <v>28</v>
      </c>
      <c r="E123" s="20">
        <v>5328.7</v>
      </c>
      <c r="F123" s="9">
        <v>1016</v>
      </c>
      <c r="G123" s="9" t="s">
        <v>158</v>
      </c>
      <c r="H123" s="10">
        <v>44316</v>
      </c>
      <c r="I123" s="11" t="s">
        <v>37</v>
      </c>
    </row>
    <row r="124" spans="1:9" x14ac:dyDescent="0.3">
      <c r="A124" s="8">
        <f>IF(B124&lt;&gt;"",ROWS($B$6:B124),"")</f>
        <v>119</v>
      </c>
      <c r="B124" s="1" t="s">
        <v>321</v>
      </c>
      <c r="C124" s="1" t="s">
        <v>322</v>
      </c>
      <c r="D124" s="1" t="s">
        <v>28</v>
      </c>
      <c r="E124" s="20">
        <v>5052.68</v>
      </c>
      <c r="F124" s="9">
        <v>807</v>
      </c>
      <c r="G124" s="9" t="s">
        <v>128</v>
      </c>
      <c r="H124" s="10">
        <v>44337</v>
      </c>
      <c r="I124" s="11" t="s">
        <v>125</v>
      </c>
    </row>
    <row r="125" spans="1:9" x14ac:dyDescent="0.3">
      <c r="A125" s="8">
        <f>IF(B125&lt;&gt;"",ROWS($B$6:B125),"")</f>
        <v>120</v>
      </c>
      <c r="B125" s="1" t="s">
        <v>323</v>
      </c>
      <c r="C125" s="1" t="s">
        <v>324</v>
      </c>
      <c r="D125" s="1" t="s">
        <v>98</v>
      </c>
      <c r="E125" s="20">
        <v>4960</v>
      </c>
      <c r="F125" s="9">
        <v>1034</v>
      </c>
      <c r="G125" s="9">
        <v>6</v>
      </c>
      <c r="H125" s="10">
        <v>44393</v>
      </c>
      <c r="I125" s="11" t="s">
        <v>263</v>
      </c>
    </row>
    <row r="126" spans="1:9" x14ac:dyDescent="0.3">
      <c r="A126" s="8">
        <f>IF(B126&lt;&gt;"",ROWS($B$6:B126),"")</f>
        <v>121</v>
      </c>
      <c r="B126" s="1" t="s">
        <v>325</v>
      </c>
      <c r="C126" s="1" t="s">
        <v>326</v>
      </c>
      <c r="D126" s="1" t="s">
        <v>28</v>
      </c>
      <c r="E126" s="20">
        <v>4877.75</v>
      </c>
      <c r="F126" s="9">
        <v>839</v>
      </c>
      <c r="G126" s="9" t="s">
        <v>128</v>
      </c>
      <c r="H126" s="10">
        <v>44330</v>
      </c>
      <c r="I126" s="11" t="s">
        <v>116</v>
      </c>
    </row>
    <row r="127" spans="1:9" x14ac:dyDescent="0.3">
      <c r="A127" s="8">
        <f>IF(B127&lt;&gt;"",ROWS($B$6:B127),"")</f>
        <v>122</v>
      </c>
      <c r="B127" s="1" t="s">
        <v>327</v>
      </c>
      <c r="C127" s="1" t="s">
        <v>328</v>
      </c>
      <c r="D127" s="1" t="s">
        <v>329</v>
      </c>
      <c r="E127" s="20">
        <v>4705.1899999999996</v>
      </c>
      <c r="F127" s="9">
        <v>1416</v>
      </c>
      <c r="G127" s="9" t="s">
        <v>207</v>
      </c>
      <c r="H127" s="10">
        <v>44113</v>
      </c>
      <c r="I127" s="11" t="s">
        <v>116</v>
      </c>
    </row>
    <row r="128" spans="1:9" x14ac:dyDescent="0.3">
      <c r="A128" s="8">
        <f>IF(B128&lt;&gt;"",ROWS($B$6:B128),"")</f>
        <v>123</v>
      </c>
      <c r="B128" s="1" t="s">
        <v>330</v>
      </c>
      <c r="C128" s="1" t="s">
        <v>331</v>
      </c>
      <c r="D128" s="1" t="s">
        <v>332</v>
      </c>
      <c r="E128" s="20">
        <v>4701</v>
      </c>
      <c r="F128" s="9">
        <v>987</v>
      </c>
      <c r="G128" s="9" t="s">
        <v>333</v>
      </c>
      <c r="H128" s="10">
        <v>44080</v>
      </c>
      <c r="I128" s="11" t="s">
        <v>334</v>
      </c>
    </row>
    <row r="129" spans="1:9" x14ac:dyDescent="0.3">
      <c r="A129" s="8">
        <f>IF(B129&lt;&gt;"",ROWS($B$6:B129),"")</f>
        <v>124</v>
      </c>
      <c r="B129" s="1" t="s">
        <v>335</v>
      </c>
      <c r="C129" s="1" t="s">
        <v>336</v>
      </c>
      <c r="D129" s="1" t="s">
        <v>337</v>
      </c>
      <c r="E129" s="20">
        <v>4628</v>
      </c>
      <c r="F129" s="9">
        <v>889</v>
      </c>
      <c r="G129" s="9" t="s">
        <v>338</v>
      </c>
      <c r="H129" s="10">
        <v>44519</v>
      </c>
      <c r="I129" s="11" t="s">
        <v>208</v>
      </c>
    </row>
    <row r="130" spans="1:9" x14ac:dyDescent="0.3">
      <c r="A130" s="8">
        <f>IF(B130&lt;&gt;"",ROWS($B$6:B130),"")</f>
        <v>125</v>
      </c>
      <c r="B130" s="1" t="s">
        <v>339</v>
      </c>
      <c r="C130" s="1" t="s">
        <v>340</v>
      </c>
      <c r="D130" s="1" t="s">
        <v>310</v>
      </c>
      <c r="E130" s="20">
        <v>4347</v>
      </c>
      <c r="F130" s="9">
        <v>811</v>
      </c>
      <c r="G130" s="9" t="s">
        <v>341</v>
      </c>
      <c r="H130" s="10">
        <v>44414</v>
      </c>
      <c r="I130" s="11" t="s">
        <v>342</v>
      </c>
    </row>
    <row r="131" spans="1:9" x14ac:dyDescent="0.3">
      <c r="A131" s="8">
        <f>IF(B131&lt;&gt;"",ROWS($B$6:B131),"")</f>
        <v>126</v>
      </c>
      <c r="B131" s="1" t="s">
        <v>343</v>
      </c>
      <c r="C131" s="1" t="s">
        <v>344</v>
      </c>
      <c r="D131" s="1" t="s">
        <v>98</v>
      </c>
      <c r="E131" s="20">
        <v>4231</v>
      </c>
      <c r="F131" s="9">
        <v>827</v>
      </c>
      <c r="G131" s="9" t="s">
        <v>262</v>
      </c>
      <c r="H131" s="10">
        <v>44519</v>
      </c>
      <c r="I131" s="11" t="s">
        <v>263</v>
      </c>
    </row>
    <row r="132" spans="1:9" x14ac:dyDescent="0.3">
      <c r="A132" s="8">
        <f>IF(B132&lt;&gt;"",ROWS($B$6:B132),"")</f>
        <v>127</v>
      </c>
      <c r="B132" s="1" t="s">
        <v>345</v>
      </c>
      <c r="C132" s="1" t="s">
        <v>345</v>
      </c>
      <c r="D132" s="1" t="s">
        <v>57</v>
      </c>
      <c r="E132" s="20">
        <v>4206.8</v>
      </c>
      <c r="F132" s="9">
        <v>861</v>
      </c>
      <c r="G132" s="9" t="s">
        <v>163</v>
      </c>
      <c r="H132" s="10">
        <v>44526</v>
      </c>
      <c r="I132" s="11" t="s">
        <v>71</v>
      </c>
    </row>
    <row r="133" spans="1:9" x14ac:dyDescent="0.3">
      <c r="A133" s="8">
        <f>IF(B133&lt;&gt;"",ROWS($B$6:B133),"")</f>
        <v>128</v>
      </c>
      <c r="B133" s="1" t="s">
        <v>346</v>
      </c>
      <c r="C133" s="1" t="s">
        <v>347</v>
      </c>
      <c r="D133" s="1" t="s">
        <v>98</v>
      </c>
      <c r="E133" s="20">
        <v>4186</v>
      </c>
      <c r="F133" s="9">
        <v>783</v>
      </c>
      <c r="G133" s="9" t="s">
        <v>158</v>
      </c>
      <c r="H133" s="10">
        <v>44421</v>
      </c>
      <c r="I133" s="11" t="s">
        <v>263</v>
      </c>
    </row>
    <row r="134" spans="1:9" x14ac:dyDescent="0.3">
      <c r="A134" s="8">
        <f>IF(B134&lt;&gt;"",ROWS($B$6:B134),"")</f>
        <v>129</v>
      </c>
      <c r="B134" s="1" t="s">
        <v>348</v>
      </c>
      <c r="C134" s="1" t="s">
        <v>348</v>
      </c>
      <c r="D134" s="1" t="s">
        <v>57</v>
      </c>
      <c r="E134" s="20">
        <v>4162.3900000000003</v>
      </c>
      <c r="F134" s="9">
        <v>822</v>
      </c>
      <c r="G134" s="9" t="s">
        <v>119</v>
      </c>
      <c r="H134" s="10">
        <v>44344</v>
      </c>
      <c r="I134" s="11" t="s">
        <v>349</v>
      </c>
    </row>
    <row r="135" spans="1:9" x14ac:dyDescent="0.3">
      <c r="A135" s="8">
        <f>IF(B135&lt;&gt;"",ROWS($B$6:B135),"")</f>
        <v>130</v>
      </c>
      <c r="B135" s="1" t="s">
        <v>350</v>
      </c>
      <c r="C135" s="1" t="s">
        <v>351</v>
      </c>
      <c r="D135" s="1" t="s">
        <v>295</v>
      </c>
      <c r="E135" s="20">
        <v>4114.12</v>
      </c>
      <c r="F135" s="9">
        <v>766</v>
      </c>
      <c r="G135" s="9" t="s">
        <v>341</v>
      </c>
      <c r="H135" s="10">
        <v>44330</v>
      </c>
      <c r="I135" s="11" t="s">
        <v>263</v>
      </c>
    </row>
    <row r="136" spans="1:9" x14ac:dyDescent="0.3">
      <c r="A136" s="8">
        <f>IF(B136&lt;&gt;"",ROWS($B$6:B136),"")</f>
        <v>131</v>
      </c>
      <c r="B136" s="1" t="s">
        <v>352</v>
      </c>
      <c r="C136" s="1" t="s">
        <v>353</v>
      </c>
      <c r="D136" s="1" t="s">
        <v>201</v>
      </c>
      <c r="E136" s="20">
        <v>4103</v>
      </c>
      <c r="F136" s="9">
        <v>964</v>
      </c>
      <c r="G136" s="9" t="s">
        <v>32</v>
      </c>
      <c r="H136" s="10">
        <v>44449</v>
      </c>
      <c r="I136" s="11" t="s">
        <v>116</v>
      </c>
    </row>
    <row r="137" spans="1:9" x14ac:dyDescent="0.3">
      <c r="A137" s="8">
        <f>IF(B137&lt;&gt;"",ROWS($B$6:B137),"")</f>
        <v>132</v>
      </c>
      <c r="B137" s="1" t="s">
        <v>354</v>
      </c>
      <c r="C137" s="1" t="s">
        <v>355</v>
      </c>
      <c r="D137" s="1" t="s">
        <v>112</v>
      </c>
      <c r="E137" s="20">
        <v>4099</v>
      </c>
      <c r="F137" s="9">
        <v>680</v>
      </c>
      <c r="G137" s="9" t="s">
        <v>341</v>
      </c>
      <c r="H137" s="10">
        <v>44449</v>
      </c>
      <c r="I137" s="11" t="s">
        <v>89</v>
      </c>
    </row>
    <row r="138" spans="1:9" x14ac:dyDescent="0.3">
      <c r="A138" s="8">
        <f>IF(B138&lt;&gt;"",ROWS($B$6:B138),"")</f>
        <v>133</v>
      </c>
      <c r="B138" s="1" t="s">
        <v>356</v>
      </c>
      <c r="C138" s="1" t="s">
        <v>357</v>
      </c>
      <c r="D138" s="1" t="s">
        <v>145</v>
      </c>
      <c r="E138" s="20">
        <v>3863.68</v>
      </c>
      <c r="F138" s="9">
        <v>1170</v>
      </c>
      <c r="G138" s="9">
        <v>13</v>
      </c>
      <c r="H138" s="10">
        <v>44365</v>
      </c>
      <c r="I138" s="11" t="s">
        <v>167</v>
      </c>
    </row>
    <row r="139" spans="1:9" x14ac:dyDescent="0.3">
      <c r="A139" s="8">
        <f>IF(B139&lt;&gt;"",ROWS($B$6:B139),"")</f>
        <v>134</v>
      </c>
      <c r="B139" s="1" t="s">
        <v>358</v>
      </c>
      <c r="C139" s="1" t="s">
        <v>359</v>
      </c>
      <c r="D139" s="1" t="s">
        <v>360</v>
      </c>
      <c r="E139" s="20">
        <v>3764.5</v>
      </c>
      <c r="F139" s="9">
        <v>894</v>
      </c>
      <c r="G139" s="9" t="s">
        <v>333</v>
      </c>
      <c r="H139" s="10">
        <v>44330</v>
      </c>
      <c r="I139" s="11" t="s">
        <v>334</v>
      </c>
    </row>
    <row r="140" spans="1:9" x14ac:dyDescent="0.3">
      <c r="A140" s="8">
        <f>IF(B140&lt;&gt;"",ROWS($B$6:B140),"")</f>
        <v>135</v>
      </c>
      <c r="B140" s="1" t="s">
        <v>361</v>
      </c>
      <c r="C140" s="1" t="s">
        <v>362</v>
      </c>
      <c r="D140" s="1" t="s">
        <v>363</v>
      </c>
      <c r="E140" s="20">
        <v>3559.5</v>
      </c>
      <c r="F140" s="9">
        <v>556</v>
      </c>
      <c r="G140" s="9">
        <v>4</v>
      </c>
      <c r="H140" s="10">
        <v>44442</v>
      </c>
      <c r="I140" s="11" t="s">
        <v>203</v>
      </c>
    </row>
    <row r="141" spans="1:9" x14ac:dyDescent="0.3">
      <c r="A141" s="8">
        <f>IF(B141&lt;&gt;"",ROWS($B$6:B141),"")</f>
        <v>136</v>
      </c>
      <c r="B141" s="1" t="s">
        <v>364</v>
      </c>
      <c r="C141" s="1" t="s">
        <v>365</v>
      </c>
      <c r="D141" s="1" t="s">
        <v>98</v>
      </c>
      <c r="E141" s="20">
        <v>3543</v>
      </c>
      <c r="F141" s="9">
        <v>689</v>
      </c>
      <c r="G141" s="9" t="s">
        <v>158</v>
      </c>
      <c r="H141" s="10">
        <v>44491</v>
      </c>
      <c r="I141" s="11" t="s">
        <v>263</v>
      </c>
    </row>
    <row r="142" spans="1:9" x14ac:dyDescent="0.3">
      <c r="A142" s="8">
        <f>IF(B142&lt;&gt;"",ROWS($B$6:B142),"")</f>
        <v>137</v>
      </c>
      <c r="B142" s="1" t="s">
        <v>366</v>
      </c>
      <c r="C142" s="1" t="s">
        <v>366</v>
      </c>
      <c r="D142" s="1" t="s">
        <v>195</v>
      </c>
      <c r="E142" s="20">
        <v>3377.71</v>
      </c>
      <c r="F142" s="9">
        <v>595</v>
      </c>
      <c r="G142" s="9" t="s">
        <v>192</v>
      </c>
      <c r="H142" s="10">
        <v>44414</v>
      </c>
      <c r="I142" s="11" t="s">
        <v>152</v>
      </c>
    </row>
    <row r="143" spans="1:9" x14ac:dyDescent="0.3">
      <c r="A143" s="8">
        <f>IF(B143&lt;&gt;"",ROWS($B$6:B143),"")</f>
        <v>138</v>
      </c>
      <c r="B143" s="1" t="s">
        <v>367</v>
      </c>
      <c r="C143" s="1" t="s">
        <v>368</v>
      </c>
      <c r="D143" s="1" t="s">
        <v>329</v>
      </c>
      <c r="E143" s="20">
        <v>3286</v>
      </c>
      <c r="F143" s="9">
        <v>733</v>
      </c>
      <c r="G143" s="9" t="s">
        <v>192</v>
      </c>
      <c r="H143" s="10">
        <v>44554</v>
      </c>
      <c r="I143" s="11" t="s">
        <v>167</v>
      </c>
    </row>
    <row r="144" spans="1:9" x14ac:dyDescent="0.3">
      <c r="A144" s="8">
        <f>IF(B144&lt;&gt;"",ROWS($B$6:B144),"")</f>
        <v>139</v>
      </c>
      <c r="B144" s="1" t="s">
        <v>369</v>
      </c>
      <c r="C144" s="1" t="s">
        <v>370</v>
      </c>
      <c r="D144" s="1" t="s">
        <v>98</v>
      </c>
      <c r="E144" s="20">
        <v>3282</v>
      </c>
      <c r="F144" s="9">
        <v>635</v>
      </c>
      <c r="G144" s="9" t="s">
        <v>262</v>
      </c>
      <c r="H144" s="10">
        <v>44561</v>
      </c>
      <c r="I144" s="11" t="s">
        <v>263</v>
      </c>
    </row>
    <row r="145" spans="1:9" x14ac:dyDescent="0.3">
      <c r="A145" s="8">
        <f>IF(B145&lt;&gt;"",ROWS($B$6:B145),"")</f>
        <v>140</v>
      </c>
      <c r="B145" s="1" t="s">
        <v>371</v>
      </c>
      <c r="C145" s="1" t="s">
        <v>372</v>
      </c>
      <c r="D145" s="1" t="s">
        <v>373</v>
      </c>
      <c r="E145" s="20">
        <v>3280.5</v>
      </c>
      <c r="F145" s="9">
        <v>578</v>
      </c>
      <c r="G145" s="9" t="s">
        <v>128</v>
      </c>
      <c r="H145" s="10">
        <v>44351</v>
      </c>
      <c r="I145" s="11" t="s">
        <v>116</v>
      </c>
    </row>
    <row r="146" spans="1:9" x14ac:dyDescent="0.3">
      <c r="A146" s="8">
        <f>IF(B146&lt;&gt;"",ROWS($B$6:B146),"")</f>
        <v>141</v>
      </c>
      <c r="B146" s="1" t="s">
        <v>374</v>
      </c>
      <c r="C146" s="1" t="s">
        <v>375</v>
      </c>
      <c r="D146" s="1" t="s">
        <v>376</v>
      </c>
      <c r="E146" s="20">
        <v>3186</v>
      </c>
      <c r="F146" s="9">
        <v>551</v>
      </c>
      <c r="G146" s="9" t="s">
        <v>338</v>
      </c>
      <c r="H146" s="10">
        <v>44498</v>
      </c>
      <c r="I146" s="11" t="s">
        <v>167</v>
      </c>
    </row>
    <row r="147" spans="1:9" x14ac:dyDescent="0.3">
      <c r="A147" s="8">
        <f>IF(B147&lt;&gt;"",ROWS($B$6:B147),"")</f>
        <v>142</v>
      </c>
      <c r="B147" s="1" t="s">
        <v>377</v>
      </c>
      <c r="C147" s="1" t="s">
        <v>378</v>
      </c>
      <c r="D147" s="1" t="s">
        <v>103</v>
      </c>
      <c r="E147" s="20">
        <v>3111.1200000000003</v>
      </c>
      <c r="F147" s="9">
        <v>557</v>
      </c>
      <c r="G147" s="9" t="s">
        <v>55</v>
      </c>
      <c r="H147" s="10">
        <v>44491</v>
      </c>
      <c r="I147" s="11" t="s">
        <v>152</v>
      </c>
    </row>
    <row r="148" spans="1:9" x14ac:dyDescent="0.3">
      <c r="A148" s="8">
        <f>IF(B148&lt;&gt;"",ROWS($B$6:B148),"")</f>
        <v>143</v>
      </c>
      <c r="B148" s="1" t="s">
        <v>379</v>
      </c>
      <c r="C148" s="1" t="s">
        <v>380</v>
      </c>
      <c r="D148" s="1" t="s">
        <v>381</v>
      </c>
      <c r="E148" s="20">
        <v>3025</v>
      </c>
      <c r="F148" s="9">
        <v>551</v>
      </c>
      <c r="G148" s="9" t="s">
        <v>158</v>
      </c>
      <c r="H148" s="10">
        <v>44344</v>
      </c>
      <c r="I148" s="11" t="s">
        <v>263</v>
      </c>
    </row>
    <row r="149" spans="1:9" x14ac:dyDescent="0.3">
      <c r="A149" s="8">
        <f>IF(B149&lt;&gt;"",ROWS($B$6:B149),"")</f>
        <v>144</v>
      </c>
      <c r="B149" s="1" t="s">
        <v>382</v>
      </c>
      <c r="C149" s="1" t="s">
        <v>383</v>
      </c>
      <c r="D149" s="1" t="s">
        <v>28</v>
      </c>
      <c r="E149" s="20">
        <v>2899</v>
      </c>
      <c r="F149" s="9">
        <v>496</v>
      </c>
      <c r="G149" s="9">
        <v>13</v>
      </c>
      <c r="H149" s="10">
        <v>44379</v>
      </c>
      <c r="I149" s="11" t="s">
        <v>152</v>
      </c>
    </row>
    <row r="150" spans="1:9" x14ac:dyDescent="0.3">
      <c r="A150" s="8">
        <f>IF(B150&lt;&gt;"",ROWS($B$6:B150),"")</f>
        <v>145</v>
      </c>
      <c r="B150" s="1" t="s">
        <v>384</v>
      </c>
      <c r="C150" s="1" t="s">
        <v>385</v>
      </c>
      <c r="D150" s="1" t="s">
        <v>386</v>
      </c>
      <c r="E150" s="20">
        <v>2869.03</v>
      </c>
      <c r="F150" s="9">
        <v>476</v>
      </c>
      <c r="G150" s="9" t="s">
        <v>192</v>
      </c>
      <c r="H150" s="10">
        <v>44400</v>
      </c>
      <c r="I150" s="11" t="s">
        <v>167</v>
      </c>
    </row>
    <row r="151" spans="1:9" x14ac:dyDescent="0.3">
      <c r="A151" s="8">
        <f>IF(B151&lt;&gt;"",ROWS($B$6:B151),"")</f>
        <v>146</v>
      </c>
      <c r="B151" s="1" t="s">
        <v>387</v>
      </c>
      <c r="C151" s="1" t="s">
        <v>388</v>
      </c>
      <c r="D151" s="1" t="s">
        <v>28</v>
      </c>
      <c r="E151" s="20">
        <v>2773.2</v>
      </c>
      <c r="F151" s="9">
        <v>484</v>
      </c>
      <c r="G151" s="9" t="s">
        <v>44</v>
      </c>
      <c r="H151" s="10">
        <v>44449</v>
      </c>
      <c r="I151" s="11" t="s">
        <v>152</v>
      </c>
    </row>
    <row r="152" spans="1:9" x14ac:dyDescent="0.3">
      <c r="A152" s="8">
        <f>IF(B152&lt;&gt;"",ROWS($B$6:B152),"")</f>
        <v>147</v>
      </c>
      <c r="B152" s="1" t="s">
        <v>389</v>
      </c>
      <c r="C152" s="1" t="s">
        <v>390</v>
      </c>
      <c r="D152" s="1" t="s">
        <v>266</v>
      </c>
      <c r="E152" s="20">
        <v>2670.63</v>
      </c>
      <c r="F152" s="9">
        <v>477</v>
      </c>
      <c r="G152" s="9" t="s">
        <v>119</v>
      </c>
      <c r="H152" s="10">
        <v>44561</v>
      </c>
      <c r="I152" s="11" t="s">
        <v>52</v>
      </c>
    </row>
    <row r="153" spans="1:9" x14ac:dyDescent="0.3">
      <c r="A153" s="8">
        <f>IF(B153&lt;&gt;"",ROWS($B$6:B153),"")</f>
        <v>148</v>
      </c>
      <c r="B153" s="1" t="s">
        <v>391</v>
      </c>
      <c r="C153" s="1" t="s">
        <v>392</v>
      </c>
      <c r="D153" s="1" t="s">
        <v>112</v>
      </c>
      <c r="E153" s="20">
        <v>2527</v>
      </c>
      <c r="F153" s="9">
        <v>420</v>
      </c>
      <c r="G153" s="9">
        <v>5</v>
      </c>
      <c r="H153" s="10">
        <v>44372</v>
      </c>
      <c r="I153" s="11" t="s">
        <v>167</v>
      </c>
    </row>
    <row r="154" spans="1:9" x14ac:dyDescent="0.3">
      <c r="A154" s="8">
        <f>IF(B154&lt;&gt;"",ROWS($B$6:B154),"")</f>
        <v>149</v>
      </c>
      <c r="B154" s="1" t="s">
        <v>393</v>
      </c>
      <c r="C154" s="1" t="s">
        <v>394</v>
      </c>
      <c r="D154" s="1" t="s">
        <v>395</v>
      </c>
      <c r="E154" s="20">
        <v>2503.5</v>
      </c>
      <c r="F154" s="9">
        <v>583</v>
      </c>
      <c r="G154" s="9">
        <v>1</v>
      </c>
      <c r="H154" s="10">
        <v>44431</v>
      </c>
      <c r="I154" s="11" t="s">
        <v>334</v>
      </c>
    </row>
    <row r="155" spans="1:9" x14ac:dyDescent="0.3">
      <c r="A155" s="8">
        <f>IF(B155&lt;&gt;"",ROWS($B$6:B155),"")</f>
        <v>150</v>
      </c>
      <c r="B155" s="1" t="s">
        <v>396</v>
      </c>
      <c r="C155" s="1" t="s">
        <v>397</v>
      </c>
      <c r="D155" s="1" t="s">
        <v>112</v>
      </c>
      <c r="E155" s="20">
        <v>2451.54</v>
      </c>
      <c r="F155" s="9">
        <v>478</v>
      </c>
      <c r="G155" s="9" t="s">
        <v>341</v>
      </c>
      <c r="H155" s="10">
        <v>44344</v>
      </c>
      <c r="I155" s="11" t="s">
        <v>167</v>
      </c>
    </row>
    <row r="156" spans="1:9" x14ac:dyDescent="0.3">
      <c r="A156" s="8">
        <f>IF(B156&lt;&gt;"",ROWS($B$6:B156),"")</f>
        <v>151</v>
      </c>
      <c r="B156" s="1" t="s">
        <v>398</v>
      </c>
      <c r="C156" s="1" t="s">
        <v>399</v>
      </c>
      <c r="D156" s="1" t="s">
        <v>98</v>
      </c>
      <c r="E156" s="20">
        <v>2429.5</v>
      </c>
      <c r="F156" s="9">
        <v>478</v>
      </c>
      <c r="G156" s="9">
        <v>5</v>
      </c>
      <c r="H156" s="10">
        <v>44316</v>
      </c>
      <c r="I156" s="11" t="s">
        <v>263</v>
      </c>
    </row>
    <row r="157" spans="1:9" x14ac:dyDescent="0.3">
      <c r="A157" s="8">
        <f>IF(B157&lt;&gt;"",ROWS($B$6:B157),"")</f>
        <v>152</v>
      </c>
      <c r="B157" s="1" t="s">
        <v>400</v>
      </c>
      <c r="C157" s="1" t="s">
        <v>401</v>
      </c>
      <c r="D157" s="1" t="s">
        <v>402</v>
      </c>
      <c r="E157" s="20">
        <v>2318</v>
      </c>
      <c r="F157" s="9">
        <v>608</v>
      </c>
      <c r="G157" s="9" t="s">
        <v>333</v>
      </c>
      <c r="H157" s="10">
        <v>44114</v>
      </c>
      <c r="I157" s="11" t="s">
        <v>334</v>
      </c>
    </row>
    <row r="158" spans="1:9" x14ac:dyDescent="0.3">
      <c r="A158" s="8">
        <f>IF(B158&lt;&gt;"",ROWS($B$6:B158),"")</f>
        <v>153</v>
      </c>
      <c r="B158" s="1" t="s">
        <v>403</v>
      </c>
      <c r="C158" s="1" t="s">
        <v>404</v>
      </c>
      <c r="D158" s="1" t="s">
        <v>28</v>
      </c>
      <c r="E158" s="20">
        <v>2300</v>
      </c>
      <c r="F158" s="9">
        <v>392</v>
      </c>
      <c r="G158" s="9">
        <v>12</v>
      </c>
      <c r="H158" s="10">
        <v>44393</v>
      </c>
      <c r="I158" s="11" t="s">
        <v>125</v>
      </c>
    </row>
    <row r="159" spans="1:9" x14ac:dyDescent="0.3">
      <c r="A159" s="8">
        <f>IF(B159&lt;&gt;"",ROWS($B$6:B159),"")</f>
        <v>154</v>
      </c>
      <c r="B159" s="1" t="s">
        <v>405</v>
      </c>
      <c r="C159" s="1" t="s">
        <v>406</v>
      </c>
      <c r="D159" s="1" t="s">
        <v>407</v>
      </c>
      <c r="E159" s="20">
        <v>2243</v>
      </c>
      <c r="F159" s="9">
        <v>1017</v>
      </c>
      <c r="G159" s="9">
        <v>6</v>
      </c>
      <c r="H159" s="10">
        <v>44358</v>
      </c>
      <c r="I159" s="11" t="s">
        <v>167</v>
      </c>
    </row>
    <row r="160" spans="1:9" x14ac:dyDescent="0.3">
      <c r="A160" s="8">
        <f>IF(B160&lt;&gt;"",ROWS($B$6:B160),"")</f>
        <v>155</v>
      </c>
      <c r="B160" s="1" t="s">
        <v>408</v>
      </c>
      <c r="C160" s="1" t="s">
        <v>409</v>
      </c>
      <c r="D160" s="1" t="s">
        <v>98</v>
      </c>
      <c r="E160" s="20">
        <v>2192.52</v>
      </c>
      <c r="F160" s="9">
        <v>440</v>
      </c>
      <c r="G160" s="9" t="s">
        <v>338</v>
      </c>
      <c r="H160" s="10">
        <v>44470</v>
      </c>
      <c r="I160" s="11" t="s">
        <v>410</v>
      </c>
    </row>
    <row r="161" spans="1:9" x14ac:dyDescent="0.3">
      <c r="A161" s="8">
        <f>IF(B161&lt;&gt;"",ROWS($B$6:B161),"")</f>
        <v>156</v>
      </c>
      <c r="B161" s="1" t="s">
        <v>411</v>
      </c>
      <c r="C161" s="1" t="s">
        <v>412</v>
      </c>
      <c r="D161" s="1" t="s">
        <v>640</v>
      </c>
      <c r="E161" s="20">
        <v>2182</v>
      </c>
      <c r="F161" s="9">
        <v>472</v>
      </c>
      <c r="G161" s="9">
        <v>1</v>
      </c>
      <c r="H161" s="10">
        <v>42988</v>
      </c>
      <c r="I161" s="11" t="s">
        <v>334</v>
      </c>
    </row>
    <row r="162" spans="1:9" x14ac:dyDescent="0.3">
      <c r="A162" s="8">
        <f>IF(B162&lt;&gt;"",ROWS($B$6:B162),"")</f>
        <v>157</v>
      </c>
      <c r="B162" s="1" t="s">
        <v>414</v>
      </c>
      <c r="C162" s="1" t="s">
        <v>415</v>
      </c>
      <c r="D162" s="1" t="s">
        <v>416</v>
      </c>
      <c r="E162" s="20">
        <v>2063</v>
      </c>
      <c r="F162" s="9">
        <v>392</v>
      </c>
      <c r="G162" s="9" t="s">
        <v>202</v>
      </c>
      <c r="H162" s="10">
        <v>44421</v>
      </c>
      <c r="I162" s="11" t="s">
        <v>208</v>
      </c>
    </row>
    <row r="163" spans="1:9" x14ac:dyDescent="0.3">
      <c r="A163" s="8">
        <f>IF(B163&lt;&gt;"",ROWS($B$6:B163),"")</f>
        <v>158</v>
      </c>
      <c r="B163" s="1" t="s">
        <v>417</v>
      </c>
      <c r="C163" s="1" t="s">
        <v>418</v>
      </c>
      <c r="D163" s="1" t="s">
        <v>419</v>
      </c>
      <c r="E163" s="20">
        <v>2052</v>
      </c>
      <c r="F163" s="9">
        <v>621</v>
      </c>
      <c r="G163" s="9">
        <v>1</v>
      </c>
      <c r="H163" s="10">
        <v>42654</v>
      </c>
      <c r="I163" s="11" t="s">
        <v>334</v>
      </c>
    </row>
    <row r="164" spans="1:9" x14ac:dyDescent="0.3">
      <c r="A164" s="8">
        <f>IF(B164&lt;&gt;"",ROWS($B$6:B164),"")</f>
        <v>159</v>
      </c>
      <c r="B164" s="1" t="s">
        <v>420</v>
      </c>
      <c r="C164" s="1" t="s">
        <v>421</v>
      </c>
      <c r="D164" s="1" t="s">
        <v>98</v>
      </c>
      <c r="E164" s="20">
        <v>2043.66</v>
      </c>
      <c r="F164" s="9">
        <v>446</v>
      </c>
      <c r="G164" s="9" t="s">
        <v>262</v>
      </c>
      <c r="H164" s="10">
        <v>44463</v>
      </c>
      <c r="I164" s="11" t="s">
        <v>422</v>
      </c>
    </row>
    <row r="165" spans="1:9" x14ac:dyDescent="0.3">
      <c r="A165" s="8">
        <f>IF(B165&lt;&gt;"",ROWS($B$6:B165),"")</f>
        <v>160</v>
      </c>
      <c r="B165" s="1" t="s">
        <v>423</v>
      </c>
      <c r="C165" s="1" t="s">
        <v>424</v>
      </c>
      <c r="D165" s="1" t="s">
        <v>222</v>
      </c>
      <c r="E165" s="20">
        <v>1993.06</v>
      </c>
      <c r="F165" s="9">
        <v>487</v>
      </c>
      <c r="G165" s="9" t="s">
        <v>341</v>
      </c>
      <c r="H165" s="10">
        <v>44476</v>
      </c>
      <c r="I165" s="11" t="s">
        <v>263</v>
      </c>
    </row>
    <row r="166" spans="1:9" x14ac:dyDescent="0.3">
      <c r="A166" s="8">
        <f>IF(B166&lt;&gt;"",ROWS($B$6:B166),"")</f>
        <v>161</v>
      </c>
      <c r="B166" s="1" t="s">
        <v>425</v>
      </c>
      <c r="C166" s="1" t="s">
        <v>425</v>
      </c>
      <c r="D166" s="1" t="s">
        <v>28</v>
      </c>
      <c r="E166" s="20">
        <v>1959.44</v>
      </c>
      <c r="F166" s="9">
        <v>340</v>
      </c>
      <c r="G166" s="9" t="s">
        <v>163</v>
      </c>
      <c r="H166" s="10">
        <v>44351</v>
      </c>
      <c r="I166" s="11" t="s">
        <v>125</v>
      </c>
    </row>
    <row r="167" spans="1:9" x14ac:dyDescent="0.3">
      <c r="A167" s="8">
        <f>IF(B167&lt;&gt;"",ROWS($B$6:B167),"")</f>
        <v>162</v>
      </c>
      <c r="B167" s="1" t="s">
        <v>426</v>
      </c>
      <c r="C167" s="1" t="s">
        <v>427</v>
      </c>
      <c r="D167" s="1" t="s">
        <v>28</v>
      </c>
      <c r="E167" s="20">
        <v>1936.98</v>
      </c>
      <c r="F167" s="9">
        <v>329</v>
      </c>
      <c r="G167" s="9" t="s">
        <v>113</v>
      </c>
      <c r="H167" s="10">
        <v>44442</v>
      </c>
      <c r="I167" s="11" t="s">
        <v>152</v>
      </c>
    </row>
    <row r="168" spans="1:9" x14ac:dyDescent="0.3">
      <c r="A168" s="8">
        <f>IF(B168&lt;&gt;"",ROWS($B$6:B168),"")</f>
        <v>163</v>
      </c>
      <c r="B168" s="1" t="s">
        <v>428</v>
      </c>
      <c r="C168" s="1" t="s">
        <v>429</v>
      </c>
      <c r="D168" s="1" t="s">
        <v>145</v>
      </c>
      <c r="E168" s="20">
        <v>1929</v>
      </c>
      <c r="F168" s="9">
        <v>422</v>
      </c>
      <c r="G168" s="9" t="s">
        <v>341</v>
      </c>
      <c r="H168" s="10">
        <v>44428</v>
      </c>
      <c r="I168" s="11" t="s">
        <v>167</v>
      </c>
    </row>
    <row r="169" spans="1:9" x14ac:dyDescent="0.3">
      <c r="A169" s="8">
        <f>IF(B169&lt;&gt;"",ROWS($B$6:B169),"")</f>
        <v>164</v>
      </c>
      <c r="B169" s="1" t="s">
        <v>430</v>
      </c>
      <c r="C169" s="1" t="s">
        <v>431</v>
      </c>
      <c r="D169" s="1" t="s">
        <v>28</v>
      </c>
      <c r="E169" s="20">
        <v>1921</v>
      </c>
      <c r="F169" s="9">
        <v>357</v>
      </c>
      <c r="G169" s="9" t="s">
        <v>158</v>
      </c>
      <c r="H169" s="10">
        <v>44337</v>
      </c>
      <c r="I169" s="11" t="s">
        <v>263</v>
      </c>
    </row>
    <row r="170" spans="1:9" x14ac:dyDescent="0.3">
      <c r="A170" s="8">
        <f>IF(B170&lt;&gt;"",ROWS($B$6:B170),"")</f>
        <v>165</v>
      </c>
      <c r="B170" s="1" t="s">
        <v>432</v>
      </c>
      <c r="C170" s="1" t="s">
        <v>433</v>
      </c>
      <c r="D170" s="1" t="s">
        <v>28</v>
      </c>
      <c r="E170" s="20">
        <v>1920</v>
      </c>
      <c r="F170" s="9">
        <v>316</v>
      </c>
      <c r="G170" s="9">
        <v>1</v>
      </c>
      <c r="H170" s="10">
        <v>41712</v>
      </c>
      <c r="I170" s="11" t="s">
        <v>189</v>
      </c>
    </row>
    <row r="171" spans="1:9" x14ac:dyDescent="0.3">
      <c r="A171" s="8">
        <f>IF(B171&lt;&gt;"",ROWS($B$6:B171),"")</f>
        <v>166</v>
      </c>
      <c r="B171" s="1" t="s">
        <v>434</v>
      </c>
      <c r="C171" s="1" t="s">
        <v>435</v>
      </c>
      <c r="D171" s="1" t="s">
        <v>266</v>
      </c>
      <c r="E171" s="20">
        <v>1761.79</v>
      </c>
      <c r="F171" s="9">
        <v>324</v>
      </c>
      <c r="G171" s="9" t="s">
        <v>202</v>
      </c>
      <c r="H171" s="10">
        <v>44554</v>
      </c>
      <c r="I171" s="11" t="s">
        <v>203</v>
      </c>
    </row>
    <row r="172" spans="1:9" x14ac:dyDescent="0.3">
      <c r="A172" s="8">
        <f>IF(B172&lt;&gt;"",ROWS($B$6:B172),"")</f>
        <v>167</v>
      </c>
      <c r="B172" s="1" t="s">
        <v>436</v>
      </c>
      <c r="C172" s="1" t="s">
        <v>437</v>
      </c>
      <c r="D172" s="1" t="s">
        <v>249</v>
      </c>
      <c r="E172" s="20">
        <v>1564</v>
      </c>
      <c r="F172" s="9">
        <v>283</v>
      </c>
      <c r="G172" s="9">
        <v>1</v>
      </c>
      <c r="H172" s="10">
        <v>44132</v>
      </c>
      <c r="I172" s="11" t="s">
        <v>263</v>
      </c>
    </row>
    <row r="173" spans="1:9" x14ac:dyDescent="0.3">
      <c r="A173" s="8">
        <f>IF(B173&lt;&gt;"",ROWS($B$6:B173),"")</f>
        <v>168</v>
      </c>
      <c r="B173" s="1" t="s">
        <v>438</v>
      </c>
      <c r="C173" s="1" t="s">
        <v>439</v>
      </c>
      <c r="D173" s="1" t="s">
        <v>98</v>
      </c>
      <c r="E173" s="20">
        <v>1610</v>
      </c>
      <c r="F173" s="9">
        <v>362</v>
      </c>
      <c r="G173" s="9">
        <v>1</v>
      </c>
      <c r="H173" s="10">
        <v>43868</v>
      </c>
      <c r="I173" s="11" t="s">
        <v>440</v>
      </c>
    </row>
    <row r="174" spans="1:9" x14ac:dyDescent="0.3">
      <c r="A174" s="8">
        <f>IF(B174&lt;&gt;"",ROWS($B$6:B174),"")</f>
        <v>169</v>
      </c>
      <c r="B174" s="1" t="s">
        <v>441</v>
      </c>
      <c r="C174" s="1" t="s">
        <v>442</v>
      </c>
      <c r="D174" s="1" t="s">
        <v>222</v>
      </c>
      <c r="E174" s="20">
        <v>1499</v>
      </c>
      <c r="F174" s="9">
        <v>364</v>
      </c>
      <c r="G174" s="9" t="s">
        <v>202</v>
      </c>
      <c r="H174" s="10">
        <v>44547</v>
      </c>
      <c r="I174" s="11" t="s">
        <v>342</v>
      </c>
    </row>
    <row r="175" spans="1:9" x14ac:dyDescent="0.3">
      <c r="A175" s="8">
        <f>IF(B175&lt;&gt;"",ROWS($B$6:B175),"")</f>
        <v>170</v>
      </c>
      <c r="B175" s="1" t="s">
        <v>443</v>
      </c>
      <c r="C175" s="1" t="s">
        <v>444</v>
      </c>
      <c r="D175" s="1" t="s">
        <v>28</v>
      </c>
      <c r="E175" s="20">
        <v>1326.03</v>
      </c>
      <c r="F175" s="9">
        <v>225</v>
      </c>
      <c r="G175" s="9">
        <v>9</v>
      </c>
      <c r="H175" s="10">
        <v>44407</v>
      </c>
      <c r="I175" s="11" t="s">
        <v>125</v>
      </c>
    </row>
    <row r="176" spans="1:9" x14ac:dyDescent="0.3">
      <c r="A176" s="8">
        <f>IF(B176&lt;&gt;"",ROWS($B$6:B176),"")</f>
        <v>171</v>
      </c>
      <c r="B176" s="1" t="s">
        <v>445</v>
      </c>
      <c r="C176" s="1" t="s">
        <v>446</v>
      </c>
      <c r="D176" s="1" t="s">
        <v>447</v>
      </c>
      <c r="E176" s="20">
        <v>1320</v>
      </c>
      <c r="F176" s="9">
        <v>578</v>
      </c>
      <c r="G176" s="9" t="s">
        <v>207</v>
      </c>
      <c r="H176" s="10">
        <v>43882</v>
      </c>
      <c r="I176" s="11" t="s">
        <v>89</v>
      </c>
    </row>
    <row r="177" spans="1:9" x14ac:dyDescent="0.3">
      <c r="A177" s="8">
        <f>IF(B177&lt;&gt;"",ROWS($B$6:B177),"")</f>
        <v>172</v>
      </c>
      <c r="B177" s="1" t="s">
        <v>448</v>
      </c>
      <c r="C177" s="1" t="s">
        <v>449</v>
      </c>
      <c r="D177" s="1" t="s">
        <v>295</v>
      </c>
      <c r="E177" s="20">
        <v>1299</v>
      </c>
      <c r="F177" s="9">
        <v>325</v>
      </c>
      <c r="G177" s="9">
        <v>1</v>
      </c>
      <c r="H177" s="10">
        <v>42301</v>
      </c>
      <c r="I177" s="11" t="s">
        <v>334</v>
      </c>
    </row>
    <row r="178" spans="1:9" x14ac:dyDescent="0.3">
      <c r="A178" s="8">
        <f>IF(B178&lt;&gt;"",ROWS($B$6:B178),"")</f>
        <v>173</v>
      </c>
      <c r="B178" s="1" t="s">
        <v>451</v>
      </c>
      <c r="C178" s="1" t="s">
        <v>452</v>
      </c>
      <c r="D178" s="1" t="s">
        <v>453</v>
      </c>
      <c r="E178" s="20">
        <v>1290</v>
      </c>
      <c r="F178" s="9">
        <v>394</v>
      </c>
      <c r="G178" s="9">
        <v>1</v>
      </c>
      <c r="H178" s="10">
        <v>43435</v>
      </c>
      <c r="I178" s="11" t="s">
        <v>334</v>
      </c>
    </row>
    <row r="179" spans="1:9" x14ac:dyDescent="0.3">
      <c r="A179" s="8">
        <f>IF(B179&lt;&gt;"",ROWS($B$6:B179),"")</f>
        <v>174</v>
      </c>
      <c r="B179" s="1" t="s">
        <v>454</v>
      </c>
      <c r="C179" s="1" t="s">
        <v>455</v>
      </c>
      <c r="D179" s="1" t="s">
        <v>98</v>
      </c>
      <c r="E179" s="20">
        <v>1259.81</v>
      </c>
      <c r="F179" s="9">
        <v>238</v>
      </c>
      <c r="G179" s="9" t="s">
        <v>202</v>
      </c>
      <c r="H179" s="10">
        <v>44484</v>
      </c>
      <c r="I179" s="11" t="s">
        <v>208</v>
      </c>
    </row>
    <row r="180" spans="1:9" x14ac:dyDescent="0.3">
      <c r="A180" s="8">
        <f>IF(B180&lt;&gt;"",ROWS($B$6:B180),"")</f>
        <v>175</v>
      </c>
      <c r="B180" s="1" t="s">
        <v>456</v>
      </c>
      <c r="C180" s="1" t="s">
        <v>457</v>
      </c>
      <c r="D180" s="1" t="s">
        <v>98</v>
      </c>
      <c r="E180" s="20">
        <v>1252</v>
      </c>
      <c r="F180" s="9">
        <v>258</v>
      </c>
      <c r="G180" s="9">
        <v>1</v>
      </c>
      <c r="H180" s="10">
        <v>44106</v>
      </c>
      <c r="I180" s="11" t="s">
        <v>263</v>
      </c>
    </row>
    <row r="181" spans="1:9" x14ac:dyDescent="0.3">
      <c r="A181" s="8">
        <f>IF(B181&lt;&gt;"",ROWS($B$6:B181),"")</f>
        <v>176</v>
      </c>
      <c r="B181" s="1" t="s">
        <v>458</v>
      </c>
      <c r="C181" s="1" t="s">
        <v>459</v>
      </c>
      <c r="D181" s="1" t="s">
        <v>28</v>
      </c>
      <c r="E181" s="20">
        <v>1177</v>
      </c>
      <c r="F181" s="9">
        <v>184</v>
      </c>
      <c r="G181" s="9" t="s">
        <v>158</v>
      </c>
      <c r="H181" s="10">
        <v>44463</v>
      </c>
      <c r="I181" s="11" t="s">
        <v>460</v>
      </c>
    </row>
    <row r="182" spans="1:9" x14ac:dyDescent="0.3">
      <c r="A182" s="8">
        <f>IF(B182&lt;&gt;"",ROWS($B$6:B182),"")</f>
        <v>177</v>
      </c>
      <c r="B182" s="1" t="s">
        <v>461</v>
      </c>
      <c r="C182" s="1" t="s">
        <v>462</v>
      </c>
      <c r="D182" s="1" t="s">
        <v>373</v>
      </c>
      <c r="E182" s="20">
        <v>1174</v>
      </c>
      <c r="F182" s="9">
        <v>304</v>
      </c>
      <c r="G182" s="9" t="s">
        <v>463</v>
      </c>
      <c r="H182" s="10">
        <v>44316</v>
      </c>
      <c r="I182" s="11" t="s">
        <v>410</v>
      </c>
    </row>
    <row r="183" spans="1:9" x14ac:dyDescent="0.3">
      <c r="A183" s="8">
        <f>IF(B183&lt;&gt;"",ROWS($B$6:B183),"")</f>
        <v>178</v>
      </c>
      <c r="B183" s="1" t="s">
        <v>464</v>
      </c>
      <c r="C183" s="1" t="s">
        <v>465</v>
      </c>
      <c r="D183" s="1" t="s">
        <v>98</v>
      </c>
      <c r="E183" s="20">
        <v>1173</v>
      </c>
      <c r="F183" s="9">
        <v>442</v>
      </c>
      <c r="G183" s="9" t="s">
        <v>341</v>
      </c>
      <c r="H183" s="10">
        <v>43987</v>
      </c>
      <c r="I183" s="11" t="s">
        <v>410</v>
      </c>
    </row>
    <row r="184" spans="1:9" x14ac:dyDescent="0.3">
      <c r="A184" s="8">
        <f>IF(B184&lt;&gt;"",ROWS($B$6:B184),"")</f>
        <v>179</v>
      </c>
      <c r="B184" s="1" t="s">
        <v>466</v>
      </c>
      <c r="C184" s="1" t="s">
        <v>467</v>
      </c>
      <c r="D184" s="1" t="s">
        <v>329</v>
      </c>
      <c r="E184" s="20">
        <v>1156</v>
      </c>
      <c r="F184" s="9">
        <v>208</v>
      </c>
      <c r="G184" s="9" t="s">
        <v>119</v>
      </c>
      <c r="H184" s="10">
        <v>44358</v>
      </c>
      <c r="I184" s="11" t="s">
        <v>167</v>
      </c>
    </row>
    <row r="185" spans="1:9" x14ac:dyDescent="0.3">
      <c r="A185" s="8">
        <f>IF(B185&lt;&gt;"",ROWS($B$6:B185),"")</f>
        <v>180</v>
      </c>
      <c r="B185" s="1" t="s">
        <v>468</v>
      </c>
      <c r="C185" s="1" t="s">
        <v>469</v>
      </c>
      <c r="D185" s="1" t="s">
        <v>470</v>
      </c>
      <c r="E185" s="20">
        <v>1074</v>
      </c>
      <c r="F185" s="9">
        <v>258</v>
      </c>
      <c r="G185" s="9">
        <v>4</v>
      </c>
      <c r="H185" s="10">
        <v>43763</v>
      </c>
      <c r="I185" s="11" t="s">
        <v>471</v>
      </c>
    </row>
    <row r="186" spans="1:9" x14ac:dyDescent="0.3">
      <c r="A186" s="8">
        <f>IF(B186&lt;&gt;"",ROWS($B$6:B186),"")</f>
        <v>181</v>
      </c>
      <c r="B186" s="1" t="s">
        <v>472</v>
      </c>
      <c r="C186" s="1" t="s">
        <v>473</v>
      </c>
      <c r="D186" s="1" t="s">
        <v>474</v>
      </c>
      <c r="E186" s="20">
        <v>1036</v>
      </c>
      <c r="F186" s="9">
        <v>203</v>
      </c>
      <c r="G186" s="9">
        <v>1</v>
      </c>
      <c r="H186" s="10">
        <v>43792</v>
      </c>
      <c r="I186" s="11" t="s">
        <v>334</v>
      </c>
    </row>
    <row r="187" spans="1:9" x14ac:dyDescent="0.3">
      <c r="A187" s="8">
        <f>IF(B187&lt;&gt;"",ROWS($B$6:B187),"")</f>
        <v>182</v>
      </c>
      <c r="B187" s="1" t="s">
        <v>475</v>
      </c>
      <c r="C187" s="1" t="s">
        <v>476</v>
      </c>
      <c r="D187" s="1" t="s">
        <v>98</v>
      </c>
      <c r="E187" s="20">
        <v>956</v>
      </c>
      <c r="F187" s="9">
        <v>200</v>
      </c>
      <c r="G187" s="9">
        <v>2</v>
      </c>
      <c r="H187" s="10">
        <v>43707</v>
      </c>
      <c r="I187" s="11" t="s">
        <v>471</v>
      </c>
    </row>
    <row r="188" spans="1:9" x14ac:dyDescent="0.3">
      <c r="A188" s="8">
        <f>IF(B188&lt;&gt;"",ROWS($B$6:B188),"")</f>
        <v>183</v>
      </c>
      <c r="B188" s="1" t="s">
        <v>477</v>
      </c>
      <c r="C188" s="1" t="s">
        <v>478</v>
      </c>
      <c r="D188" s="1" t="s">
        <v>219</v>
      </c>
      <c r="E188" s="20">
        <v>873.83</v>
      </c>
      <c r="F188" s="9">
        <v>176</v>
      </c>
      <c r="G188" s="9">
        <v>8</v>
      </c>
      <c r="H188" s="10">
        <v>44519</v>
      </c>
      <c r="I188" s="11" t="s">
        <v>479</v>
      </c>
    </row>
    <row r="189" spans="1:9" x14ac:dyDescent="0.3">
      <c r="A189" s="8">
        <f>IF(B189&lt;&gt;"",ROWS($B$6:B189),"")</f>
        <v>184</v>
      </c>
      <c r="B189" s="1" t="s">
        <v>480</v>
      </c>
      <c r="C189" s="1" t="s">
        <v>481</v>
      </c>
      <c r="D189" s="1" t="s">
        <v>482</v>
      </c>
      <c r="E189" s="20">
        <v>759.99</v>
      </c>
      <c r="F189" s="9">
        <v>427</v>
      </c>
      <c r="G189" s="9" t="s">
        <v>207</v>
      </c>
      <c r="H189" s="10">
        <v>43861</v>
      </c>
      <c r="I189" s="11" t="s">
        <v>116</v>
      </c>
    </row>
    <row r="190" spans="1:9" x14ac:dyDescent="0.3">
      <c r="A190" s="8">
        <f>IF(B190&lt;&gt;"",ROWS($B$6:B190),"")</f>
        <v>185</v>
      </c>
      <c r="B190" s="1" t="s">
        <v>483</v>
      </c>
      <c r="C190" s="1" t="s">
        <v>484</v>
      </c>
      <c r="D190" s="1" t="s">
        <v>485</v>
      </c>
      <c r="E190" s="20">
        <v>758.5</v>
      </c>
      <c r="F190" s="9">
        <v>365</v>
      </c>
      <c r="G190" s="9">
        <v>2</v>
      </c>
      <c r="H190" s="10">
        <v>44008</v>
      </c>
      <c r="I190" s="11" t="s">
        <v>61</v>
      </c>
    </row>
    <row r="191" spans="1:9" x14ac:dyDescent="0.3">
      <c r="A191" s="8">
        <f>IF(B191&lt;&gt;"",ROWS($B$6:B191),"")</f>
        <v>186</v>
      </c>
      <c r="B191" s="1" t="s">
        <v>486</v>
      </c>
      <c r="C191" s="1" t="s">
        <v>486</v>
      </c>
      <c r="D191" s="1" t="s">
        <v>57</v>
      </c>
      <c r="E191" s="20">
        <v>747.77</v>
      </c>
      <c r="F191" s="9">
        <v>167</v>
      </c>
      <c r="G191" s="9" t="s">
        <v>202</v>
      </c>
      <c r="H191" s="10">
        <v>44505</v>
      </c>
      <c r="I191" s="11" t="s">
        <v>487</v>
      </c>
    </row>
    <row r="192" spans="1:9" x14ac:dyDescent="0.3">
      <c r="A192" s="8">
        <f>IF(B192&lt;&gt;"",ROWS($B$6:B192),"")</f>
        <v>187</v>
      </c>
      <c r="B192" s="1" t="s">
        <v>488</v>
      </c>
      <c r="C192" s="1" t="s">
        <v>489</v>
      </c>
      <c r="D192" s="1" t="s">
        <v>28</v>
      </c>
      <c r="E192" s="20">
        <v>691</v>
      </c>
      <c r="F192" s="9">
        <v>113</v>
      </c>
      <c r="G192" s="9" t="s">
        <v>207</v>
      </c>
      <c r="H192" s="10">
        <v>44141</v>
      </c>
      <c r="I192" s="11" t="s">
        <v>152</v>
      </c>
    </row>
    <row r="193" spans="1:9" x14ac:dyDescent="0.3">
      <c r="A193" s="8">
        <f>IF(B193&lt;&gt;"",ROWS($B$6:B193),"")</f>
        <v>188</v>
      </c>
      <c r="B193" s="1" t="s">
        <v>490</v>
      </c>
      <c r="C193" s="1" t="s">
        <v>491</v>
      </c>
      <c r="D193" s="1" t="s">
        <v>492</v>
      </c>
      <c r="E193" s="20">
        <v>675.6</v>
      </c>
      <c r="F193" s="9">
        <v>99</v>
      </c>
      <c r="G193" s="9" t="s">
        <v>333</v>
      </c>
      <c r="H193" s="10">
        <v>44519</v>
      </c>
      <c r="I193" s="11" t="s">
        <v>493</v>
      </c>
    </row>
    <row r="194" spans="1:9" x14ac:dyDescent="0.3">
      <c r="A194" s="8">
        <f>IF(B194&lt;&gt;"",ROWS($B$6:B194),"")</f>
        <v>189</v>
      </c>
      <c r="B194" s="1" t="s">
        <v>494</v>
      </c>
      <c r="C194" s="1" t="s">
        <v>495</v>
      </c>
      <c r="D194" s="1" t="s">
        <v>28</v>
      </c>
      <c r="E194" s="20">
        <v>636.1</v>
      </c>
      <c r="F194" s="9">
        <v>325</v>
      </c>
      <c r="G194" s="9">
        <v>2</v>
      </c>
      <c r="H194" s="10">
        <v>43840</v>
      </c>
      <c r="I194" s="11" t="s">
        <v>496</v>
      </c>
    </row>
    <row r="195" spans="1:9" x14ac:dyDescent="0.3">
      <c r="A195" s="8">
        <f>IF(B195&lt;&gt;"",ROWS($B$6:B195),"")</f>
        <v>190</v>
      </c>
      <c r="B195" s="1" t="s">
        <v>497</v>
      </c>
      <c r="C195" s="1" t="s">
        <v>498</v>
      </c>
      <c r="D195" s="1" t="s">
        <v>112</v>
      </c>
      <c r="E195" s="20">
        <v>611.5</v>
      </c>
      <c r="F195" s="9">
        <v>103</v>
      </c>
      <c r="G195" s="9">
        <v>1</v>
      </c>
      <c r="H195" s="10">
        <v>44141</v>
      </c>
      <c r="I195" s="11" t="s">
        <v>296</v>
      </c>
    </row>
    <row r="196" spans="1:9" x14ac:dyDescent="0.3">
      <c r="A196" s="8">
        <f>IF(B196&lt;&gt;"",ROWS($B$6:B196),"")</f>
        <v>191</v>
      </c>
      <c r="B196" s="1" t="s">
        <v>499</v>
      </c>
      <c r="C196" s="1" t="s">
        <v>500</v>
      </c>
      <c r="D196" s="1" t="s">
        <v>501</v>
      </c>
      <c r="E196" s="20">
        <v>600</v>
      </c>
      <c r="F196" s="9">
        <v>120</v>
      </c>
      <c r="G196" s="9" t="s">
        <v>333</v>
      </c>
      <c r="H196" s="10">
        <v>44568</v>
      </c>
      <c r="I196" s="11" t="s">
        <v>61</v>
      </c>
    </row>
    <row r="197" spans="1:9" x14ac:dyDescent="0.3">
      <c r="A197" s="8">
        <f>IF(B197&lt;&gt;"",ROWS($B$6:B197),"")</f>
        <v>192</v>
      </c>
      <c r="B197" s="1" t="s">
        <v>502</v>
      </c>
      <c r="C197" s="1" t="s">
        <v>503</v>
      </c>
      <c r="D197" s="1" t="s">
        <v>28</v>
      </c>
      <c r="E197" s="20">
        <v>576</v>
      </c>
      <c r="F197" s="9">
        <v>290</v>
      </c>
      <c r="G197" s="9" t="s">
        <v>207</v>
      </c>
      <c r="H197" s="10">
        <v>44092</v>
      </c>
      <c r="I197" s="11" t="s">
        <v>37</v>
      </c>
    </row>
    <row r="198" spans="1:9" x14ac:dyDescent="0.3">
      <c r="A198" s="8">
        <f>IF(B198&lt;&gt;"",ROWS($B$6:B198),"")</f>
        <v>193</v>
      </c>
      <c r="B198" s="1" t="s">
        <v>504</v>
      </c>
      <c r="C198" s="1" t="s">
        <v>505</v>
      </c>
      <c r="D198" s="1" t="s">
        <v>249</v>
      </c>
      <c r="E198" s="20">
        <v>554</v>
      </c>
      <c r="F198" s="9">
        <v>298</v>
      </c>
      <c r="G198" s="9" t="s">
        <v>207</v>
      </c>
      <c r="H198" s="10">
        <v>44099</v>
      </c>
      <c r="I198" s="11" t="s">
        <v>125</v>
      </c>
    </row>
    <row r="199" spans="1:9" x14ac:dyDescent="0.3">
      <c r="A199" s="8">
        <f>IF(B199&lt;&gt;"",ROWS($B$6:B199),"")</f>
        <v>194</v>
      </c>
      <c r="B199" s="1" t="s">
        <v>506</v>
      </c>
      <c r="C199" s="1" t="s">
        <v>507</v>
      </c>
      <c r="D199" s="1" t="s">
        <v>508</v>
      </c>
      <c r="E199" s="20">
        <v>547.5</v>
      </c>
      <c r="F199" s="9">
        <v>332</v>
      </c>
      <c r="G199" s="9" t="s">
        <v>207</v>
      </c>
      <c r="H199" s="10">
        <v>43749</v>
      </c>
      <c r="I199" s="11" t="s">
        <v>116</v>
      </c>
    </row>
    <row r="200" spans="1:9" x14ac:dyDescent="0.3">
      <c r="A200" s="8">
        <f>IF(B200&lt;&gt;"",ROWS($B$6:B200),"")</f>
        <v>195</v>
      </c>
      <c r="B200" s="1" t="s">
        <v>509</v>
      </c>
      <c r="C200" s="1" t="s">
        <v>510</v>
      </c>
      <c r="D200" s="1" t="s">
        <v>511</v>
      </c>
      <c r="E200" s="20">
        <v>535</v>
      </c>
      <c r="F200" s="9">
        <v>143</v>
      </c>
      <c r="G200" s="9" t="s">
        <v>207</v>
      </c>
      <c r="H200" s="10">
        <v>43987</v>
      </c>
      <c r="I200" s="11" t="s">
        <v>410</v>
      </c>
    </row>
    <row r="201" spans="1:9" x14ac:dyDescent="0.3">
      <c r="A201" s="8">
        <f>IF(B201&lt;&gt;"",ROWS($B$6:B201),"")</f>
        <v>196</v>
      </c>
      <c r="B201" s="1" t="s">
        <v>512</v>
      </c>
      <c r="C201" s="1" t="s">
        <v>513</v>
      </c>
      <c r="D201" s="1" t="s">
        <v>98</v>
      </c>
      <c r="E201" s="20">
        <v>515.70000000000005</v>
      </c>
      <c r="F201" s="9">
        <v>108</v>
      </c>
      <c r="G201" s="9" t="s">
        <v>463</v>
      </c>
      <c r="H201" s="10">
        <v>44316</v>
      </c>
      <c r="I201" s="11" t="s">
        <v>410</v>
      </c>
    </row>
    <row r="202" spans="1:9" x14ac:dyDescent="0.3">
      <c r="A202" s="8">
        <f>IF(B202&lt;&gt;"",ROWS($B$6:B202),"")</f>
        <v>197</v>
      </c>
      <c r="B202" s="1" t="s">
        <v>514</v>
      </c>
      <c r="C202" s="1" t="s">
        <v>515</v>
      </c>
      <c r="D202" s="1" t="s">
        <v>28</v>
      </c>
      <c r="E202" s="20">
        <v>499.5</v>
      </c>
      <c r="F202" s="9">
        <v>264</v>
      </c>
      <c r="G202" s="9">
        <v>3</v>
      </c>
      <c r="H202" s="10">
        <v>43896</v>
      </c>
      <c r="I202" s="11" t="s">
        <v>52</v>
      </c>
    </row>
    <row r="203" spans="1:9" x14ac:dyDescent="0.3">
      <c r="A203" s="8">
        <f>IF(B203&lt;&gt;"",ROWS($B$6:B203),"")</f>
        <v>198</v>
      </c>
      <c r="B203" s="1" t="s">
        <v>516</v>
      </c>
      <c r="C203" s="1" t="s">
        <v>517</v>
      </c>
      <c r="D203" s="1" t="s">
        <v>518</v>
      </c>
      <c r="E203" s="20">
        <v>476.8</v>
      </c>
      <c r="F203" s="9">
        <v>95</v>
      </c>
      <c r="G203" s="9">
        <v>1</v>
      </c>
      <c r="H203" s="10">
        <v>44540</v>
      </c>
      <c r="I203" s="11" t="s">
        <v>519</v>
      </c>
    </row>
    <row r="204" spans="1:9" x14ac:dyDescent="0.3">
      <c r="A204" s="8">
        <f>IF(B204&lt;&gt;"",ROWS($B$6:B204),"")</f>
        <v>199</v>
      </c>
      <c r="B204" s="1" t="s">
        <v>520</v>
      </c>
      <c r="C204" s="1" t="s">
        <v>521</v>
      </c>
      <c r="D204" s="1" t="s">
        <v>28</v>
      </c>
      <c r="E204" s="20">
        <v>469</v>
      </c>
      <c r="F204" s="9">
        <v>255</v>
      </c>
      <c r="G204" s="9">
        <v>2</v>
      </c>
      <c r="H204" s="10">
        <v>43770</v>
      </c>
      <c r="I204" s="11" t="s">
        <v>89</v>
      </c>
    </row>
    <row r="205" spans="1:9" x14ac:dyDescent="0.3">
      <c r="A205" s="8">
        <f>IF(B205&lt;&gt;"",ROWS($B$6:B205),"")</f>
        <v>200</v>
      </c>
      <c r="B205" s="1" t="s">
        <v>522</v>
      </c>
      <c r="C205" s="1" t="s">
        <v>523</v>
      </c>
      <c r="D205" s="1" t="s">
        <v>524</v>
      </c>
      <c r="E205" s="20">
        <v>463</v>
      </c>
      <c r="F205" s="9">
        <v>93</v>
      </c>
      <c r="G205" s="9">
        <v>1</v>
      </c>
      <c r="H205" s="10">
        <v>43182</v>
      </c>
      <c r="I205" s="11" t="s">
        <v>440</v>
      </c>
    </row>
    <row r="206" spans="1:9" x14ac:dyDescent="0.3">
      <c r="A206" s="8">
        <f>IF(B206&lt;&gt;"",ROWS($B$6:B206),"")</f>
        <v>201</v>
      </c>
      <c r="B206" s="1" t="s">
        <v>525</v>
      </c>
      <c r="C206" s="1" t="s">
        <v>526</v>
      </c>
      <c r="D206" s="1" t="s">
        <v>249</v>
      </c>
      <c r="E206" s="20">
        <v>425</v>
      </c>
      <c r="F206" s="9">
        <v>214</v>
      </c>
      <c r="G206" s="9" t="s">
        <v>333</v>
      </c>
      <c r="H206" s="10">
        <v>44127</v>
      </c>
      <c r="I206" s="11" t="s">
        <v>89</v>
      </c>
    </row>
    <row r="207" spans="1:9" x14ac:dyDescent="0.3">
      <c r="A207" s="8">
        <f>IF(B207&lt;&gt;"",ROWS($B$6:B207),"")</f>
        <v>202</v>
      </c>
      <c r="B207" s="1" t="s">
        <v>527</v>
      </c>
      <c r="C207" s="1" t="s">
        <v>528</v>
      </c>
      <c r="D207" s="1" t="s">
        <v>529</v>
      </c>
      <c r="E207" s="20">
        <v>424</v>
      </c>
      <c r="F207" s="9">
        <v>236</v>
      </c>
      <c r="G207" s="9" t="s">
        <v>207</v>
      </c>
      <c r="H207" s="10">
        <v>43875</v>
      </c>
      <c r="I207" s="11" t="s">
        <v>125</v>
      </c>
    </row>
    <row r="208" spans="1:9" x14ac:dyDescent="0.3">
      <c r="A208" s="8">
        <f>IF(B208&lt;&gt;"",ROWS($B$6:B208),"")</f>
        <v>203</v>
      </c>
      <c r="B208" s="1" t="s">
        <v>530</v>
      </c>
      <c r="C208" s="1" t="s">
        <v>531</v>
      </c>
      <c r="D208" s="1" t="s">
        <v>98</v>
      </c>
      <c r="E208" s="20">
        <v>380</v>
      </c>
      <c r="F208" s="9">
        <v>149</v>
      </c>
      <c r="G208" s="9">
        <v>1</v>
      </c>
      <c r="H208" s="10">
        <v>42721</v>
      </c>
      <c r="I208" s="11" t="s">
        <v>334</v>
      </c>
    </row>
    <row r="209" spans="1:9" x14ac:dyDescent="0.3">
      <c r="A209" s="8">
        <f>IF(B209&lt;&gt;"",ROWS($B$6:B209),"")</f>
        <v>204</v>
      </c>
      <c r="B209" s="1" t="s">
        <v>532</v>
      </c>
      <c r="C209" s="1" t="s">
        <v>533</v>
      </c>
      <c r="D209" s="1" t="s">
        <v>534</v>
      </c>
      <c r="E209" s="20">
        <v>378</v>
      </c>
      <c r="F209" s="9">
        <v>93</v>
      </c>
      <c r="G209" s="9" t="s">
        <v>333</v>
      </c>
      <c r="H209" s="10">
        <v>44350</v>
      </c>
      <c r="I209" s="11" t="s">
        <v>334</v>
      </c>
    </row>
    <row r="210" spans="1:9" x14ac:dyDescent="0.3">
      <c r="A210" s="8">
        <f>IF(B210&lt;&gt;"",ROWS($B$6:B210),"")</f>
        <v>205</v>
      </c>
      <c r="B210" s="1" t="s">
        <v>535</v>
      </c>
      <c r="C210" s="1" t="s">
        <v>536</v>
      </c>
      <c r="D210" s="1" t="s">
        <v>537</v>
      </c>
      <c r="E210" s="20">
        <v>375</v>
      </c>
      <c r="F210" s="9">
        <v>175</v>
      </c>
      <c r="G210" s="9" t="s">
        <v>207</v>
      </c>
      <c r="H210" s="10">
        <v>44043</v>
      </c>
      <c r="I210" s="11" t="s">
        <v>89</v>
      </c>
    </row>
    <row r="211" spans="1:9" x14ac:dyDescent="0.3">
      <c r="A211" s="8">
        <f>IF(B211&lt;&gt;"",ROWS($B$6:B211),"")</f>
        <v>206</v>
      </c>
      <c r="B211" s="1" t="s">
        <v>538</v>
      </c>
      <c r="C211" s="1" t="s">
        <v>539</v>
      </c>
      <c r="D211" s="1" t="s">
        <v>98</v>
      </c>
      <c r="E211" s="20">
        <v>347</v>
      </c>
      <c r="F211" s="9">
        <v>163</v>
      </c>
      <c r="G211" s="9" t="s">
        <v>207</v>
      </c>
      <c r="H211" s="10">
        <v>43896</v>
      </c>
      <c r="I211" s="11" t="s">
        <v>208</v>
      </c>
    </row>
    <row r="212" spans="1:9" x14ac:dyDescent="0.3">
      <c r="A212" s="8">
        <f>IF(B212&lt;&gt;"",ROWS($B$6:B212),"")</f>
        <v>207</v>
      </c>
      <c r="B212" s="1" t="s">
        <v>540</v>
      </c>
      <c r="C212" s="1" t="s">
        <v>541</v>
      </c>
      <c r="D212" s="1" t="s">
        <v>542</v>
      </c>
      <c r="E212" s="20">
        <v>339</v>
      </c>
      <c r="F212" s="9">
        <v>130</v>
      </c>
      <c r="G212" s="9">
        <v>2</v>
      </c>
      <c r="H212" s="10">
        <v>43987</v>
      </c>
      <c r="I212" s="11" t="s">
        <v>410</v>
      </c>
    </row>
    <row r="213" spans="1:9" x14ac:dyDescent="0.3">
      <c r="A213" s="8">
        <f>IF(B213&lt;&gt;"",ROWS($B$6:B213),"")</f>
        <v>208</v>
      </c>
      <c r="B213" s="1" t="s">
        <v>543</v>
      </c>
      <c r="C213" s="1" t="s">
        <v>544</v>
      </c>
      <c r="D213" s="1" t="s">
        <v>545</v>
      </c>
      <c r="E213" s="20">
        <v>332.5</v>
      </c>
      <c r="F213" s="9">
        <v>89</v>
      </c>
      <c r="G213" s="9">
        <v>1</v>
      </c>
      <c r="H213" s="10">
        <v>44493</v>
      </c>
      <c r="I213" s="11" t="s">
        <v>334</v>
      </c>
    </row>
    <row r="214" spans="1:9" x14ac:dyDescent="0.3">
      <c r="A214" s="8">
        <f>IF(B214&lt;&gt;"",ROWS($B$6:B214),"")</f>
        <v>209</v>
      </c>
      <c r="B214" s="1" t="s">
        <v>546</v>
      </c>
      <c r="C214" s="1" t="s">
        <v>547</v>
      </c>
      <c r="D214" s="1" t="s">
        <v>548</v>
      </c>
      <c r="E214" s="20">
        <v>330.5</v>
      </c>
      <c r="F214" s="9">
        <v>62</v>
      </c>
      <c r="G214" s="9" t="s">
        <v>207</v>
      </c>
      <c r="H214" s="10">
        <v>44330</v>
      </c>
      <c r="I214" s="11" t="s">
        <v>549</v>
      </c>
    </row>
    <row r="215" spans="1:9" x14ac:dyDescent="0.3">
      <c r="A215" s="8">
        <f>IF(B215&lt;&gt;"",ROWS($B$6:B215),"")</f>
        <v>210</v>
      </c>
      <c r="B215" s="1" t="s">
        <v>550</v>
      </c>
      <c r="C215" s="1" t="s">
        <v>551</v>
      </c>
      <c r="D215" s="1" t="s">
        <v>98</v>
      </c>
      <c r="E215" s="20">
        <v>323</v>
      </c>
      <c r="F215" s="9">
        <v>181</v>
      </c>
      <c r="G215" s="9">
        <v>2</v>
      </c>
      <c r="H215" s="10">
        <v>44057</v>
      </c>
      <c r="I215" s="11" t="s">
        <v>296</v>
      </c>
    </row>
    <row r="216" spans="1:9" x14ac:dyDescent="0.3">
      <c r="A216" s="8">
        <f>IF(B216&lt;&gt;"",ROWS($B$6:B216),"")</f>
        <v>211</v>
      </c>
      <c r="B216" s="1" t="s">
        <v>552</v>
      </c>
      <c r="C216" s="1" t="s">
        <v>553</v>
      </c>
      <c r="D216" s="1" t="s">
        <v>554</v>
      </c>
      <c r="E216" s="20">
        <v>322</v>
      </c>
      <c r="F216" s="9">
        <v>172</v>
      </c>
      <c r="G216" s="9" t="s">
        <v>207</v>
      </c>
      <c r="H216" s="10">
        <v>43700</v>
      </c>
      <c r="I216" s="11" t="s">
        <v>33</v>
      </c>
    </row>
    <row r="217" spans="1:9" x14ac:dyDescent="0.3">
      <c r="A217" s="8">
        <f>IF(B217&lt;&gt;"",ROWS($B$6:B217),"")</f>
        <v>212</v>
      </c>
      <c r="B217" s="1" t="s">
        <v>555</v>
      </c>
      <c r="C217" s="1" t="s">
        <v>556</v>
      </c>
      <c r="D217" s="1" t="s">
        <v>257</v>
      </c>
      <c r="E217" s="20">
        <v>304.58</v>
      </c>
      <c r="F217" s="9">
        <v>66</v>
      </c>
      <c r="G217" s="9" t="s">
        <v>341</v>
      </c>
      <c r="H217" s="10">
        <v>44533</v>
      </c>
      <c r="I217" s="11" t="s">
        <v>208</v>
      </c>
    </row>
    <row r="218" spans="1:9" x14ac:dyDescent="0.3">
      <c r="A218" s="8">
        <f>IF(B218&lt;&gt;"",ROWS($B$6:B218),"")</f>
        <v>213</v>
      </c>
      <c r="B218" s="1" t="s">
        <v>557</v>
      </c>
      <c r="C218" s="1" t="s">
        <v>558</v>
      </c>
      <c r="D218" s="1" t="s">
        <v>559</v>
      </c>
      <c r="E218" s="20">
        <v>300</v>
      </c>
      <c r="F218" s="9">
        <v>250</v>
      </c>
      <c r="G218" s="9" t="s">
        <v>333</v>
      </c>
      <c r="H218" s="10">
        <v>44531</v>
      </c>
      <c r="I218" s="11" t="s">
        <v>167</v>
      </c>
    </row>
    <row r="219" spans="1:9" x14ac:dyDescent="0.3">
      <c r="A219" s="8">
        <f>IF(B219&lt;&gt;"",ROWS($B$6:B219),"")</f>
        <v>214</v>
      </c>
      <c r="B219" s="1" t="s">
        <v>560</v>
      </c>
      <c r="C219" s="1" t="s">
        <v>561</v>
      </c>
      <c r="D219" s="1" t="s">
        <v>98</v>
      </c>
      <c r="E219" s="20">
        <v>292</v>
      </c>
      <c r="F219" s="9">
        <v>158</v>
      </c>
      <c r="G219" s="9">
        <v>2</v>
      </c>
      <c r="H219" s="10">
        <v>44015</v>
      </c>
      <c r="I219" s="11" t="s">
        <v>296</v>
      </c>
    </row>
    <row r="220" spans="1:9" x14ac:dyDescent="0.3">
      <c r="A220" s="8">
        <f>IF(B220&lt;&gt;"",ROWS($B$6:B220),"")</f>
        <v>215</v>
      </c>
      <c r="B220" s="1" t="s">
        <v>562</v>
      </c>
      <c r="C220" s="1" t="s">
        <v>563</v>
      </c>
      <c r="D220" s="1" t="s">
        <v>564</v>
      </c>
      <c r="E220" s="20">
        <v>272.44</v>
      </c>
      <c r="F220" s="9">
        <v>58</v>
      </c>
      <c r="G220" s="9" t="s">
        <v>202</v>
      </c>
      <c r="H220" s="10">
        <v>44316</v>
      </c>
      <c r="I220" s="11" t="s">
        <v>410</v>
      </c>
    </row>
    <row r="221" spans="1:9" x14ac:dyDescent="0.3">
      <c r="A221" s="8">
        <f>IF(B221&lt;&gt;"",ROWS($B$6:B221),"")</f>
        <v>216</v>
      </c>
      <c r="B221" s="1" t="s">
        <v>565</v>
      </c>
      <c r="C221" s="1" t="s">
        <v>566</v>
      </c>
      <c r="D221" s="1" t="s">
        <v>537</v>
      </c>
      <c r="E221" s="20">
        <v>259</v>
      </c>
      <c r="F221" s="9">
        <v>51</v>
      </c>
      <c r="G221" s="9" t="s">
        <v>463</v>
      </c>
      <c r="H221" s="10">
        <v>44316</v>
      </c>
      <c r="I221" s="11" t="s">
        <v>410</v>
      </c>
    </row>
    <row r="222" spans="1:9" x14ac:dyDescent="0.3">
      <c r="A222" s="8">
        <f>IF(B222&lt;&gt;"",ROWS($B$6:B222),"")</f>
        <v>217</v>
      </c>
      <c r="B222" s="1" t="s">
        <v>567</v>
      </c>
      <c r="C222" s="1" t="s">
        <v>568</v>
      </c>
      <c r="D222" s="1" t="s">
        <v>28</v>
      </c>
      <c r="E222" s="20">
        <v>248.5</v>
      </c>
      <c r="F222" s="9">
        <v>130</v>
      </c>
      <c r="G222" s="9">
        <v>1</v>
      </c>
      <c r="H222" s="10">
        <v>43665</v>
      </c>
      <c r="I222" s="11" t="s">
        <v>52</v>
      </c>
    </row>
    <row r="223" spans="1:9" x14ac:dyDescent="0.3">
      <c r="A223" s="8">
        <f>IF(B223&lt;&gt;"",ROWS($B$6:B223),"")</f>
        <v>218</v>
      </c>
      <c r="B223" s="1" t="s">
        <v>569</v>
      </c>
      <c r="C223" s="1" t="s">
        <v>570</v>
      </c>
      <c r="D223" s="1" t="s">
        <v>98</v>
      </c>
      <c r="E223" s="20">
        <v>242</v>
      </c>
      <c r="F223" s="9">
        <v>57</v>
      </c>
      <c r="G223" s="9">
        <v>2</v>
      </c>
      <c r="H223" s="10">
        <v>43805</v>
      </c>
      <c r="I223" s="11" t="s">
        <v>296</v>
      </c>
    </row>
    <row r="224" spans="1:9" x14ac:dyDescent="0.3">
      <c r="A224" s="8">
        <f>IF(B224&lt;&gt;"",ROWS($B$6:B224),"")</f>
        <v>219</v>
      </c>
      <c r="B224" s="1" t="s">
        <v>571</v>
      </c>
      <c r="C224" s="1" t="s">
        <v>572</v>
      </c>
      <c r="D224" s="1" t="s">
        <v>28</v>
      </c>
      <c r="E224" s="20">
        <v>242</v>
      </c>
      <c r="F224" s="9">
        <v>49</v>
      </c>
      <c r="G224" s="9" t="s">
        <v>333</v>
      </c>
      <c r="H224" s="10">
        <v>43595</v>
      </c>
      <c r="I224" s="11" t="s">
        <v>152</v>
      </c>
    </row>
    <row r="225" spans="1:9" x14ac:dyDescent="0.3">
      <c r="A225" s="8">
        <f>IF(B225&lt;&gt;"",ROWS($B$6:B225),"")</f>
        <v>220</v>
      </c>
      <c r="B225" s="1" t="s">
        <v>573</v>
      </c>
      <c r="C225" s="1" t="s">
        <v>574</v>
      </c>
      <c r="D225" s="1" t="s">
        <v>166</v>
      </c>
      <c r="E225" s="20">
        <v>231</v>
      </c>
      <c r="F225" s="9">
        <v>33</v>
      </c>
      <c r="G225" s="9" t="s">
        <v>207</v>
      </c>
      <c r="H225" s="10">
        <v>44064</v>
      </c>
      <c r="I225" s="11" t="s">
        <v>116</v>
      </c>
    </row>
    <row r="226" spans="1:9" x14ac:dyDescent="0.3">
      <c r="A226" s="8">
        <f>IF(B226&lt;&gt;"",ROWS($B$6:B226),"")</f>
        <v>221</v>
      </c>
      <c r="B226" s="1" t="s">
        <v>575</v>
      </c>
      <c r="C226" s="1" t="s">
        <v>576</v>
      </c>
      <c r="D226" s="1" t="s">
        <v>98</v>
      </c>
      <c r="E226" s="20">
        <v>223.52</v>
      </c>
      <c r="F226" s="9">
        <v>59</v>
      </c>
      <c r="G226" s="9">
        <v>3</v>
      </c>
      <c r="H226" s="10">
        <v>44316</v>
      </c>
      <c r="I226" s="11" t="s">
        <v>410</v>
      </c>
    </row>
    <row r="227" spans="1:9" x14ac:dyDescent="0.3">
      <c r="A227" s="8">
        <f>IF(B227&lt;&gt;"",ROWS($B$6:B227),"")</f>
        <v>222</v>
      </c>
      <c r="B227" s="1" t="s">
        <v>577</v>
      </c>
      <c r="C227" s="1" t="s">
        <v>578</v>
      </c>
      <c r="D227" s="1" t="s">
        <v>579</v>
      </c>
      <c r="E227" s="20">
        <v>218</v>
      </c>
      <c r="F227" s="9">
        <v>78</v>
      </c>
      <c r="G227" s="9" t="s">
        <v>341</v>
      </c>
      <c r="H227" s="10">
        <v>44547</v>
      </c>
      <c r="I227" s="11" t="s">
        <v>89</v>
      </c>
    </row>
    <row r="228" spans="1:9" x14ac:dyDescent="0.3">
      <c r="A228" s="8">
        <f>IF(B228&lt;&gt;"",ROWS($B$6:B228),"")</f>
        <v>223</v>
      </c>
      <c r="B228" s="1" t="s">
        <v>580</v>
      </c>
      <c r="C228" s="1" t="s">
        <v>581</v>
      </c>
      <c r="D228" s="1" t="s">
        <v>98</v>
      </c>
      <c r="E228" s="20">
        <v>216</v>
      </c>
      <c r="F228" s="9">
        <v>46</v>
      </c>
      <c r="G228" s="9">
        <v>2</v>
      </c>
      <c r="H228" s="10">
        <v>44316</v>
      </c>
      <c r="I228" s="11" t="s">
        <v>410</v>
      </c>
    </row>
    <row r="229" spans="1:9" x14ac:dyDescent="0.3">
      <c r="A229" s="8">
        <f>IF(B229&lt;&gt;"",ROWS($B$6:B229),"")</f>
        <v>224</v>
      </c>
      <c r="B229" s="1" t="s">
        <v>582</v>
      </c>
      <c r="C229" s="1" t="s">
        <v>583</v>
      </c>
      <c r="D229" s="1" t="s">
        <v>28</v>
      </c>
      <c r="E229" s="20">
        <v>174.5</v>
      </c>
      <c r="F229" s="9">
        <v>98</v>
      </c>
      <c r="G229" s="9" t="s">
        <v>207</v>
      </c>
      <c r="H229" s="10">
        <v>43721</v>
      </c>
      <c r="I229" s="11" t="s">
        <v>116</v>
      </c>
    </row>
    <row r="230" spans="1:9" x14ac:dyDescent="0.3">
      <c r="A230" s="8">
        <f>IF(B230&lt;&gt;"",ROWS($B$6:B230),"")</f>
        <v>225</v>
      </c>
      <c r="B230" s="1" t="s">
        <v>584</v>
      </c>
      <c r="C230" s="1" t="s">
        <v>585</v>
      </c>
      <c r="D230" s="1" t="s">
        <v>28</v>
      </c>
      <c r="E230" s="20">
        <v>166</v>
      </c>
      <c r="F230" s="9">
        <v>45</v>
      </c>
      <c r="G230" s="9">
        <v>2</v>
      </c>
      <c r="H230" s="10">
        <v>43560</v>
      </c>
      <c r="I230" s="11" t="s">
        <v>410</v>
      </c>
    </row>
    <row r="231" spans="1:9" x14ac:dyDescent="0.3">
      <c r="A231" s="8">
        <f>IF(B231&lt;&gt;"",ROWS($B$6:B231),"")</f>
        <v>226</v>
      </c>
      <c r="B231" s="1" t="s">
        <v>586</v>
      </c>
      <c r="C231" s="1" t="s">
        <v>587</v>
      </c>
      <c r="D231" s="1" t="s">
        <v>588</v>
      </c>
      <c r="E231" s="20">
        <v>159</v>
      </c>
      <c r="F231" s="9">
        <v>30</v>
      </c>
      <c r="G231" s="9">
        <v>2</v>
      </c>
      <c r="H231" s="10">
        <v>44316</v>
      </c>
      <c r="I231" s="11" t="s">
        <v>410</v>
      </c>
    </row>
    <row r="232" spans="1:9" x14ac:dyDescent="0.3">
      <c r="A232" s="8">
        <f>IF(B232&lt;&gt;"",ROWS($B$6:B232),"")</f>
        <v>227</v>
      </c>
      <c r="B232" s="1" t="s">
        <v>589</v>
      </c>
      <c r="C232" s="1" t="s">
        <v>589</v>
      </c>
      <c r="D232" s="1" t="s">
        <v>590</v>
      </c>
      <c r="E232" s="20">
        <v>145.5</v>
      </c>
      <c r="F232" s="9">
        <v>37</v>
      </c>
      <c r="G232" s="9">
        <v>2</v>
      </c>
      <c r="H232" s="10">
        <v>43560</v>
      </c>
      <c r="I232" s="11" t="s">
        <v>410</v>
      </c>
    </row>
    <row r="233" spans="1:9" x14ac:dyDescent="0.3">
      <c r="A233" s="8">
        <f>IF(B233&lt;&gt;"",ROWS($B$6:B233),"")</f>
        <v>228</v>
      </c>
      <c r="B233" s="1" t="s">
        <v>591</v>
      </c>
      <c r="C233" s="1" t="s">
        <v>592</v>
      </c>
      <c r="D233" s="1" t="s">
        <v>593</v>
      </c>
      <c r="E233" s="20">
        <v>135</v>
      </c>
      <c r="F233" s="9">
        <v>83</v>
      </c>
      <c r="G233" s="9" t="s">
        <v>207</v>
      </c>
      <c r="H233" s="10">
        <v>44129</v>
      </c>
      <c r="I233" s="11" t="s">
        <v>116</v>
      </c>
    </row>
    <row r="234" spans="1:9" x14ac:dyDescent="0.3">
      <c r="A234" s="8">
        <f>IF(B234&lt;&gt;"",ROWS($B$6:B234),"")</f>
        <v>229</v>
      </c>
      <c r="B234" s="1" t="s">
        <v>594</v>
      </c>
      <c r="C234" s="1" t="s">
        <v>594</v>
      </c>
      <c r="D234" s="1" t="s">
        <v>595</v>
      </c>
      <c r="E234" s="20">
        <v>134</v>
      </c>
      <c r="F234" s="9">
        <v>32</v>
      </c>
      <c r="G234" s="9">
        <v>3</v>
      </c>
      <c r="H234" s="10">
        <v>44316</v>
      </c>
      <c r="I234" s="11" t="s">
        <v>410</v>
      </c>
    </row>
    <row r="235" spans="1:9" x14ac:dyDescent="0.3">
      <c r="A235" s="8">
        <f>IF(B235&lt;&gt;"",ROWS($B$6:B235),"")</f>
        <v>230</v>
      </c>
      <c r="B235" s="1" t="s">
        <v>596</v>
      </c>
      <c r="C235" s="1" t="s">
        <v>597</v>
      </c>
      <c r="D235" s="1" t="s">
        <v>598</v>
      </c>
      <c r="E235" s="20">
        <v>128</v>
      </c>
      <c r="F235" s="9">
        <v>25</v>
      </c>
      <c r="G235" s="9">
        <v>2</v>
      </c>
      <c r="H235" s="10">
        <v>44316</v>
      </c>
      <c r="I235" s="11" t="s">
        <v>410</v>
      </c>
    </row>
    <row r="236" spans="1:9" x14ac:dyDescent="0.3">
      <c r="A236" s="8">
        <f>IF(B236&lt;&gt;"",ROWS($B$6:B236),"")</f>
        <v>231</v>
      </c>
      <c r="B236" s="1" t="s">
        <v>599</v>
      </c>
      <c r="C236" s="1" t="s">
        <v>600</v>
      </c>
      <c r="D236" s="1" t="s">
        <v>28</v>
      </c>
      <c r="E236" s="20">
        <v>121</v>
      </c>
      <c r="F236" s="9">
        <v>25</v>
      </c>
      <c r="G236" s="9">
        <v>1</v>
      </c>
      <c r="H236" s="10">
        <v>43420</v>
      </c>
      <c r="I236" s="11" t="s">
        <v>152</v>
      </c>
    </row>
    <row r="237" spans="1:9" x14ac:dyDescent="0.3">
      <c r="A237" s="8">
        <f>IF(B237&lt;&gt;"",ROWS($B$6:B237),"")</f>
        <v>232</v>
      </c>
      <c r="B237" s="1" t="s">
        <v>601</v>
      </c>
      <c r="C237" s="1" t="s">
        <v>602</v>
      </c>
      <c r="D237" s="1" t="s">
        <v>28</v>
      </c>
      <c r="E237" s="20">
        <v>110</v>
      </c>
      <c r="F237" s="9">
        <v>10</v>
      </c>
      <c r="G237" s="9" t="s">
        <v>333</v>
      </c>
      <c r="H237" s="10">
        <v>44050</v>
      </c>
      <c r="I237" s="11" t="s">
        <v>116</v>
      </c>
    </row>
    <row r="238" spans="1:9" x14ac:dyDescent="0.3">
      <c r="A238" s="8">
        <f>IF(B238&lt;&gt;"",ROWS($B$6:B238),"")</f>
        <v>233</v>
      </c>
      <c r="B238" s="1" t="s">
        <v>603</v>
      </c>
      <c r="C238" s="1" t="s">
        <v>604</v>
      </c>
      <c r="D238" s="1" t="s">
        <v>605</v>
      </c>
      <c r="E238" s="20">
        <v>107</v>
      </c>
      <c r="F238" s="9">
        <v>21</v>
      </c>
      <c r="G238" s="9" t="s">
        <v>207</v>
      </c>
      <c r="H238" s="10">
        <v>44316</v>
      </c>
      <c r="I238" s="11" t="s">
        <v>410</v>
      </c>
    </row>
    <row r="239" spans="1:9" x14ac:dyDescent="0.3">
      <c r="A239" s="8">
        <f>IF(B239&lt;&gt;"",ROWS($B$6:B239),"")</f>
        <v>234</v>
      </c>
      <c r="B239" s="1" t="s">
        <v>606</v>
      </c>
      <c r="C239" s="1" t="s">
        <v>607</v>
      </c>
      <c r="D239" s="1" t="s">
        <v>28</v>
      </c>
      <c r="E239" s="20">
        <v>100</v>
      </c>
      <c r="F239" s="9">
        <v>20</v>
      </c>
      <c r="G239" s="9">
        <v>1</v>
      </c>
      <c r="H239" s="10">
        <v>43252</v>
      </c>
      <c r="I239" s="11" t="s">
        <v>440</v>
      </c>
    </row>
    <row r="240" spans="1:9" x14ac:dyDescent="0.3">
      <c r="A240" s="8">
        <f>IF(B240&lt;&gt;"",ROWS($B$6:B240),"")</f>
        <v>235</v>
      </c>
      <c r="B240" s="1" t="s">
        <v>608</v>
      </c>
      <c r="C240" s="1" t="s">
        <v>609</v>
      </c>
      <c r="D240" s="1" t="s">
        <v>28</v>
      </c>
      <c r="E240" s="20">
        <v>90</v>
      </c>
      <c r="F240" s="9">
        <v>36</v>
      </c>
      <c r="G240" s="9">
        <v>2</v>
      </c>
      <c r="H240" s="10">
        <v>44078</v>
      </c>
      <c r="I240" s="11" t="s">
        <v>29</v>
      </c>
    </row>
    <row r="241" spans="1:9" x14ac:dyDescent="0.3">
      <c r="A241" s="8">
        <f>IF(B241&lt;&gt;"",ROWS($B$6:B241),"")</f>
        <v>236</v>
      </c>
      <c r="B241" s="1" t="s">
        <v>610</v>
      </c>
      <c r="C241" s="1" t="s">
        <v>610</v>
      </c>
      <c r="D241" s="1" t="s">
        <v>249</v>
      </c>
      <c r="E241" s="20">
        <v>79</v>
      </c>
      <c r="F241" s="9">
        <v>17</v>
      </c>
      <c r="G241" s="9" t="s">
        <v>333</v>
      </c>
      <c r="H241" s="10">
        <v>44351</v>
      </c>
      <c r="I241" s="11" t="s">
        <v>549</v>
      </c>
    </row>
    <row r="242" spans="1:9" x14ac:dyDescent="0.3">
      <c r="A242" s="8">
        <f>IF(B242&lt;&gt;"",ROWS($B$6:B242),"")</f>
        <v>237</v>
      </c>
      <c r="B242" s="1" t="s">
        <v>611</v>
      </c>
      <c r="C242" s="1" t="s">
        <v>612</v>
      </c>
      <c r="D242" s="1" t="s">
        <v>266</v>
      </c>
      <c r="E242" s="20">
        <v>78</v>
      </c>
      <c r="F242" s="9">
        <v>13</v>
      </c>
      <c r="G242" s="9">
        <v>1</v>
      </c>
      <c r="H242" s="10">
        <v>43406</v>
      </c>
      <c r="I242" s="11" t="s">
        <v>496</v>
      </c>
    </row>
    <row r="243" spans="1:9" x14ac:dyDescent="0.3">
      <c r="A243" s="8">
        <f>IF(B243&lt;&gt;"",ROWS($B$6:B243),"")</f>
        <v>238</v>
      </c>
      <c r="B243" s="1" t="s">
        <v>613</v>
      </c>
      <c r="C243" s="1" t="s">
        <v>614</v>
      </c>
      <c r="D243" s="1" t="s">
        <v>615</v>
      </c>
      <c r="E243" s="20">
        <v>58.5</v>
      </c>
      <c r="F243" s="9">
        <v>15</v>
      </c>
      <c r="G243" s="9">
        <v>2</v>
      </c>
      <c r="H243" s="10">
        <v>44316</v>
      </c>
      <c r="I243" s="11" t="s">
        <v>410</v>
      </c>
    </row>
    <row r="244" spans="1:9" x14ac:dyDescent="0.3">
      <c r="A244" s="8">
        <f>IF(B244&lt;&gt;"",ROWS($B$6:B244),"")</f>
        <v>239</v>
      </c>
      <c r="B244" s="1" t="s">
        <v>616</v>
      </c>
      <c r="C244" s="1" t="s">
        <v>616</v>
      </c>
      <c r="D244" s="1" t="s">
        <v>57</v>
      </c>
      <c r="E244" s="20">
        <v>55</v>
      </c>
      <c r="F244" s="9">
        <v>18</v>
      </c>
      <c r="G244" s="9" t="s">
        <v>333</v>
      </c>
      <c r="H244" s="10">
        <v>43385</v>
      </c>
      <c r="I244" s="11" t="s">
        <v>116</v>
      </c>
    </row>
    <row r="245" spans="1:9" x14ac:dyDescent="0.3">
      <c r="A245" s="8">
        <f>IF(B245&lt;&gt;"",ROWS($B$6:B245),"")</f>
        <v>240</v>
      </c>
      <c r="B245" s="1" t="s">
        <v>617</v>
      </c>
      <c r="C245" s="1" t="s">
        <v>618</v>
      </c>
      <c r="D245" s="1" t="s">
        <v>619</v>
      </c>
      <c r="E245" s="20">
        <v>50</v>
      </c>
      <c r="F245" s="9">
        <v>10</v>
      </c>
      <c r="G245" s="9">
        <v>1</v>
      </c>
      <c r="H245" s="10">
        <v>42458</v>
      </c>
      <c r="I245" s="11" t="s">
        <v>410</v>
      </c>
    </row>
    <row r="246" spans="1:9" x14ac:dyDescent="0.3">
      <c r="A246" s="8">
        <f>IF(B246&lt;&gt;"",ROWS($B$6:B246),"")</f>
        <v>241</v>
      </c>
      <c r="B246" s="1" t="s">
        <v>620</v>
      </c>
      <c r="C246" s="1" t="s">
        <v>621</v>
      </c>
      <c r="D246" s="1" t="s">
        <v>28</v>
      </c>
      <c r="E246" s="20">
        <v>49</v>
      </c>
      <c r="F246" s="9">
        <v>7</v>
      </c>
      <c r="G246" s="9">
        <v>1</v>
      </c>
      <c r="H246" s="10">
        <v>44344</v>
      </c>
      <c r="I246" s="11" t="s">
        <v>203</v>
      </c>
    </row>
    <row r="247" spans="1:9" x14ac:dyDescent="0.3">
      <c r="A247" s="8">
        <f>IF(B247&lt;&gt;"",ROWS($B$6:B247),"")</f>
        <v>242</v>
      </c>
      <c r="B247" s="1" t="s">
        <v>622</v>
      </c>
      <c r="C247" s="1" t="s">
        <v>622</v>
      </c>
      <c r="D247" s="1" t="s">
        <v>98</v>
      </c>
      <c r="E247" s="20">
        <v>40</v>
      </c>
      <c r="F247" s="9">
        <v>4</v>
      </c>
      <c r="G247" s="9">
        <v>1</v>
      </c>
      <c r="H247" s="10">
        <v>44316</v>
      </c>
      <c r="I247" s="11" t="s">
        <v>410</v>
      </c>
    </row>
    <row r="248" spans="1:9" x14ac:dyDescent="0.3">
      <c r="A248" s="8">
        <f>IF(B248&lt;&gt;"",ROWS($B$6:B248),"")</f>
        <v>243</v>
      </c>
      <c r="B248" s="1" t="s">
        <v>623</v>
      </c>
      <c r="C248" s="1" t="s">
        <v>624</v>
      </c>
      <c r="D248" s="1" t="s">
        <v>373</v>
      </c>
      <c r="E248" s="20">
        <v>40</v>
      </c>
      <c r="F248" s="9">
        <v>22</v>
      </c>
      <c r="G248" s="9">
        <v>1</v>
      </c>
      <c r="H248" s="10">
        <v>43079</v>
      </c>
      <c r="I248" s="11" t="s">
        <v>410</v>
      </c>
    </row>
    <row r="249" spans="1:9" x14ac:dyDescent="0.3">
      <c r="A249" s="8">
        <f>IF(B249&lt;&gt;"",ROWS($B$6:B249),"")</f>
        <v>244</v>
      </c>
      <c r="B249" s="1" t="s">
        <v>625</v>
      </c>
      <c r="C249" s="1" t="s">
        <v>626</v>
      </c>
      <c r="D249" s="1" t="s">
        <v>453</v>
      </c>
      <c r="E249" s="20">
        <v>40</v>
      </c>
      <c r="F249" s="9">
        <v>6</v>
      </c>
      <c r="G249" s="9">
        <v>1</v>
      </c>
      <c r="H249" s="10">
        <v>43714</v>
      </c>
      <c r="I249" s="11" t="s">
        <v>203</v>
      </c>
    </row>
    <row r="250" spans="1:9" x14ac:dyDescent="0.3">
      <c r="A250" s="8">
        <f>IF(B250&lt;&gt;"",ROWS($B$6:B250),"")</f>
        <v>245</v>
      </c>
      <c r="B250" s="1" t="s">
        <v>627</v>
      </c>
      <c r="C250" s="1" t="s">
        <v>627</v>
      </c>
      <c r="D250" s="1" t="s">
        <v>57</v>
      </c>
      <c r="E250" s="20">
        <v>38.85</v>
      </c>
      <c r="F250" s="9">
        <v>7</v>
      </c>
      <c r="G250" s="9">
        <v>1</v>
      </c>
      <c r="H250" s="10">
        <v>43574</v>
      </c>
      <c r="I250" s="11" t="s">
        <v>410</v>
      </c>
    </row>
    <row r="251" spans="1:9" x14ac:dyDescent="0.3">
      <c r="A251" s="8">
        <f>IF(B251&lt;&gt;"",ROWS($B$6:B251),"")</f>
        <v>246</v>
      </c>
      <c r="B251" s="1" t="s">
        <v>628</v>
      </c>
      <c r="C251" s="1" t="s">
        <v>629</v>
      </c>
      <c r="D251" s="1" t="s">
        <v>98</v>
      </c>
      <c r="E251" s="20">
        <v>21</v>
      </c>
      <c r="F251" s="9">
        <v>3</v>
      </c>
      <c r="G251" s="9">
        <v>1</v>
      </c>
      <c r="H251" s="10">
        <v>44120</v>
      </c>
      <c r="I251" s="11" t="s">
        <v>296</v>
      </c>
    </row>
    <row r="252" spans="1:9" x14ac:dyDescent="0.3">
      <c r="A252" s="8">
        <f>IF(B252&lt;&gt;"",ROWS($B$6:B252),"")</f>
        <v>247</v>
      </c>
      <c r="B252" s="1" t="s">
        <v>630</v>
      </c>
      <c r="C252" s="1" t="s">
        <v>631</v>
      </c>
      <c r="D252" s="1" t="s">
        <v>632</v>
      </c>
      <c r="E252" s="20">
        <v>19.7</v>
      </c>
      <c r="F252" s="9">
        <v>4</v>
      </c>
      <c r="G252" s="9" t="s">
        <v>333</v>
      </c>
      <c r="H252" s="10">
        <v>43987</v>
      </c>
      <c r="I252" s="11" t="s">
        <v>410</v>
      </c>
    </row>
    <row r="253" spans="1:9" x14ac:dyDescent="0.3">
      <c r="A253" s="8">
        <f>IF(B253&lt;&gt;"",ROWS($B$6:B253),"")</f>
        <v>248</v>
      </c>
      <c r="B253" s="1" t="s">
        <v>633</v>
      </c>
      <c r="C253" s="1" t="s">
        <v>634</v>
      </c>
      <c r="D253" s="1" t="s">
        <v>635</v>
      </c>
      <c r="E253" s="20">
        <v>19</v>
      </c>
      <c r="F253" s="9">
        <v>6</v>
      </c>
      <c r="G253" s="9" t="s">
        <v>333</v>
      </c>
      <c r="H253" s="10">
        <v>44365</v>
      </c>
      <c r="I253" s="11" t="s">
        <v>549</v>
      </c>
    </row>
    <row r="254" spans="1:9" x14ac:dyDescent="0.3">
      <c r="A254" s="8">
        <f>IF(B254&lt;&gt;"",ROWS($B$6:B254),"")</f>
        <v>249</v>
      </c>
      <c r="B254" s="1" t="s">
        <v>636</v>
      </c>
      <c r="C254" s="1" t="s">
        <v>636</v>
      </c>
      <c r="D254" s="1" t="s">
        <v>637</v>
      </c>
      <c r="E254" s="20">
        <v>18.5</v>
      </c>
      <c r="F254" s="9">
        <v>5</v>
      </c>
      <c r="G254" s="9">
        <v>1</v>
      </c>
      <c r="H254" s="10">
        <v>44316</v>
      </c>
      <c r="I254" s="11" t="s">
        <v>410</v>
      </c>
    </row>
    <row r="255" spans="1:9" x14ac:dyDescent="0.3">
      <c r="A255" s="8">
        <f>IF(B255&lt;&gt;"",ROWS($B$6:B255),"")</f>
        <v>250</v>
      </c>
      <c r="B255" s="1" t="s">
        <v>638</v>
      </c>
      <c r="C255" s="1" t="s">
        <v>639</v>
      </c>
      <c r="D255" s="1" t="s">
        <v>98</v>
      </c>
      <c r="E255" s="20">
        <v>4</v>
      </c>
      <c r="F255" s="9">
        <v>1</v>
      </c>
      <c r="G255" s="9" t="s">
        <v>333</v>
      </c>
      <c r="H255" s="10">
        <v>43894</v>
      </c>
      <c r="I255" s="11" t="s">
        <v>203</v>
      </c>
    </row>
    <row r="256" spans="1:9" x14ac:dyDescent="0.3">
      <c r="A256" t="s">
        <v>12</v>
      </c>
      <c r="B256">
        <f>SUBTOTAL(103,_2018[Filmo pavadinimas])</f>
        <v>250</v>
      </c>
      <c r="E256" s="18">
        <f>SUBTOTAL(109,_2018[Pajamos])</f>
        <v>7754384.5299999993</v>
      </c>
      <c r="F256" s="12">
        <f>SUBTOTAL(109,_2018[Žiūrovų skaičius])</f>
        <v>1337598</v>
      </c>
    </row>
    <row r="258" spans="4:6" x14ac:dyDescent="0.3">
      <c r="D258" s="2" t="s">
        <v>13</v>
      </c>
      <c r="E258" s="21" t="s">
        <v>5</v>
      </c>
      <c r="F258" s="3" t="s">
        <v>6</v>
      </c>
    </row>
    <row r="259" spans="4:6" x14ac:dyDescent="0.3">
      <c r="D259" s="1" t="s">
        <v>25</v>
      </c>
      <c r="E259" s="22">
        <v>0</v>
      </c>
      <c r="F259" s="27">
        <v>0</v>
      </c>
    </row>
    <row r="260" spans="4:6" x14ac:dyDescent="0.3">
      <c r="D260" s="1" t="s">
        <v>14</v>
      </c>
      <c r="E260" s="22">
        <v>0</v>
      </c>
      <c r="F260" s="27">
        <v>0</v>
      </c>
    </row>
    <row r="261" spans="4:6" x14ac:dyDescent="0.3">
      <c r="D261" s="1" t="s">
        <v>15</v>
      </c>
      <c r="E261" s="22">
        <v>0</v>
      </c>
      <c r="F261" s="27">
        <v>0</v>
      </c>
    </row>
    <row r="262" spans="4:6" x14ac:dyDescent="0.3">
      <c r="D262" s="1" t="s">
        <v>16</v>
      </c>
      <c r="E262" s="22">
        <f>Table3_Balandis[[#Totals],[Pajamos]]</f>
        <v>29431.800000000003</v>
      </c>
      <c r="F262" s="27">
        <f>Table3_Balandis[[#Totals],[Žiūrovų skaičius]]</f>
        <v>6782</v>
      </c>
    </row>
    <row r="263" spans="4:6" x14ac:dyDescent="0.3">
      <c r="D263" s="1" t="s">
        <v>17</v>
      </c>
      <c r="E263" s="22">
        <f>Table3_Gegužė[[#Totals],[Pajamos]]</f>
        <v>498395.18999999994</v>
      </c>
      <c r="F263" s="27">
        <f>Table3_Gegužė[[#Totals],[Žiūrovų skaičius]]</f>
        <v>86031</v>
      </c>
    </row>
    <row r="264" spans="4:6" x14ac:dyDescent="0.3">
      <c r="D264" s="1" t="s">
        <v>18</v>
      </c>
      <c r="E264" s="22">
        <f>Table3_Birželis[[#Totals],[Pajamos]]</f>
        <v>497734.0199999999</v>
      </c>
      <c r="F264" s="27">
        <f>Table3_Birželis[[#Totals],[Žiūrovų skaičius]]</f>
        <v>94011</v>
      </c>
    </row>
    <row r="265" spans="4:6" x14ac:dyDescent="0.3">
      <c r="D265" s="1" t="s">
        <v>19</v>
      </c>
      <c r="E265" s="22">
        <f>Table3_Liepa[[#Totals],[Pajamos]]</f>
        <v>739842.87000000011</v>
      </c>
      <c r="F265" s="27">
        <f>Table3_Liepa[[#Totals],[Žiūrovų skaičius]]</f>
        <v>136188</v>
      </c>
    </row>
    <row r="266" spans="4:6" x14ac:dyDescent="0.3">
      <c r="D266" s="1" t="s">
        <v>20</v>
      </c>
      <c r="E266" s="22">
        <f>Table3_Rugpjūtis[[#Totals],[Pajamos]]</f>
        <v>944282.32</v>
      </c>
      <c r="F266" s="27">
        <f>Table3_Rugpjūtis[[#Totals],[Žiūrovų skaičius]]</f>
        <v>175820</v>
      </c>
    </row>
    <row r="267" spans="4:6" x14ac:dyDescent="0.3">
      <c r="D267" s="1" t="s">
        <v>21</v>
      </c>
      <c r="E267" s="22">
        <f>Table3_Rugsėjis[[#Totals],[Pajamos]]</f>
        <v>931359.32000000018</v>
      </c>
      <c r="F267" s="27">
        <f>Table3_Rugsėjis[[#Totals],[Žiūrovų skaičius]]</f>
        <v>158648</v>
      </c>
    </row>
    <row r="268" spans="4:6" x14ac:dyDescent="0.3">
      <c r="D268" s="1" t="s">
        <v>22</v>
      </c>
      <c r="E268" s="22">
        <f>Table3_Spalis[[#Totals],[Pajamos]]</f>
        <v>1322334.8899999999</v>
      </c>
      <c r="F268" s="27">
        <f>Table3_Spalis[[#Totals],[Žiūrovų skaičius]]</f>
        <v>218348</v>
      </c>
    </row>
    <row r="269" spans="4:6" x14ac:dyDescent="0.3">
      <c r="D269" s="1" t="s">
        <v>23</v>
      </c>
      <c r="E269" s="22">
        <f>Table3_Lapkritis[[#Totals],[Pajamos]]</f>
        <v>1201742.9100000001</v>
      </c>
      <c r="F269" s="27">
        <f>Table3_Lapkritis[[#Totals],[Žiūrovų skaičius]]</f>
        <v>202083</v>
      </c>
    </row>
    <row r="270" spans="4:6" ht="15" customHeight="1" thickBot="1" x14ac:dyDescent="0.35">
      <c r="D270" s="1" t="s">
        <v>0</v>
      </c>
      <c r="E270" s="22">
        <f>Table3_Gruodis[[#Totals],[Pajamos]]</f>
        <v>1589261.2100000002</v>
      </c>
      <c r="F270" s="27">
        <f>Table3_Gruodis[[#Totals],[Žiūrovų skaičius]]</f>
        <v>259687</v>
      </c>
    </row>
    <row r="271" spans="4:6" x14ac:dyDescent="0.3">
      <c r="D271" s="26" t="s">
        <v>24</v>
      </c>
      <c r="E271" s="23">
        <f>SUM(E259:E270)</f>
        <v>7754384.5300000003</v>
      </c>
      <c r="F271" s="4">
        <f>SUM(F259:F270)</f>
        <v>1337598</v>
      </c>
    </row>
  </sheetData>
  <pageMargins left="0.75" right="0.75" top="1" bottom="1" header="0.5" footer="0.5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9"/>
  <sheetViews>
    <sheetView workbookViewId="0">
      <selection activeCell="B11" sqref="B11"/>
    </sheetView>
  </sheetViews>
  <sheetFormatPr defaultRowHeight="14.4" x14ac:dyDescent="0.3"/>
  <cols>
    <col min="1" max="1" width="8.33203125" customWidth="1"/>
    <col min="2" max="3" width="45" customWidth="1"/>
    <col min="4" max="4" width="18" style="24" customWidth="1"/>
    <col min="5" max="7" width="18" customWidth="1"/>
    <col min="8" max="8" width="18" style="28" customWidth="1"/>
    <col min="9" max="9" width="45" customWidth="1"/>
  </cols>
  <sheetData>
    <row r="1" spans="1:9" x14ac:dyDescent="0.3">
      <c r="A1" s="13">
        <f>'2021'!A1</f>
        <v>2021</v>
      </c>
    </row>
    <row r="2" spans="1:9" x14ac:dyDescent="0.3">
      <c r="A2" s="15" t="str">
        <f>'2021'!A2</f>
        <v>Lietuvos kino teatruose rodytų filmų TOP</v>
      </c>
    </row>
    <row r="3" spans="1:9" x14ac:dyDescent="0.3">
      <c r="A3" s="15" t="s">
        <v>16</v>
      </c>
    </row>
    <row r="4" spans="1:9" x14ac:dyDescent="0.3">
      <c r="A4" s="15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29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157</v>
      </c>
      <c r="C6" s="1" t="s">
        <v>157</v>
      </c>
      <c r="D6" s="1" t="s">
        <v>28</v>
      </c>
      <c r="E6" s="20">
        <v>11730.84</v>
      </c>
      <c r="F6" s="9">
        <v>2320</v>
      </c>
      <c r="G6" s="9" t="s">
        <v>158</v>
      </c>
      <c r="H6" s="30">
        <v>44316</v>
      </c>
      <c r="I6" s="11" t="s">
        <v>37</v>
      </c>
    </row>
    <row r="7" spans="1:9" x14ac:dyDescent="0.3">
      <c r="A7" s="8">
        <f>IF(B7&lt;&gt;"",ROWS($B$6:B7),"")</f>
        <v>2</v>
      </c>
      <c r="B7" s="1" t="s">
        <v>126</v>
      </c>
      <c r="C7" s="1" t="s">
        <v>127</v>
      </c>
      <c r="D7" s="1" t="s">
        <v>28</v>
      </c>
      <c r="E7" s="20">
        <v>5967.66</v>
      </c>
      <c r="F7" s="9">
        <v>1530</v>
      </c>
      <c r="G7" s="9" t="s">
        <v>128</v>
      </c>
      <c r="H7" s="30">
        <v>44316</v>
      </c>
      <c r="I7" s="11" t="s">
        <v>52</v>
      </c>
    </row>
    <row r="8" spans="1:9" x14ac:dyDescent="0.3">
      <c r="A8" s="8">
        <f>IF(B8&lt;&gt;"",ROWS($B$6:B8),"")</f>
        <v>3</v>
      </c>
      <c r="B8" s="1" t="s">
        <v>258</v>
      </c>
      <c r="C8" s="1" t="s">
        <v>259</v>
      </c>
      <c r="D8" s="1" t="s">
        <v>28</v>
      </c>
      <c r="E8" s="20">
        <v>3503.65</v>
      </c>
      <c r="F8" s="9">
        <v>722</v>
      </c>
      <c r="G8" s="9" t="s">
        <v>119</v>
      </c>
      <c r="H8" s="30">
        <v>44316</v>
      </c>
      <c r="I8" s="11" t="s">
        <v>260</v>
      </c>
    </row>
    <row r="9" spans="1:9" x14ac:dyDescent="0.3">
      <c r="A9" s="8">
        <f>IF(B9&lt;&gt;"",ROWS($B$6:B9),"")</f>
        <v>4</v>
      </c>
      <c r="B9" s="1" t="s">
        <v>193</v>
      </c>
      <c r="C9" s="1" t="s">
        <v>194</v>
      </c>
      <c r="D9" s="1" t="s">
        <v>195</v>
      </c>
      <c r="E9" s="20">
        <v>2180.6999999999998</v>
      </c>
      <c r="F9" s="9">
        <v>642</v>
      </c>
      <c r="G9" s="9">
        <v>7</v>
      </c>
      <c r="H9" s="30">
        <v>44316</v>
      </c>
      <c r="I9" s="11" t="s">
        <v>125</v>
      </c>
    </row>
    <row r="10" spans="1:9" x14ac:dyDescent="0.3">
      <c r="A10" s="8">
        <f>IF(B10&lt;&gt;"",ROWS($B$6:B10),"")</f>
        <v>5</v>
      </c>
      <c r="B10" s="1" t="s">
        <v>164</v>
      </c>
      <c r="C10" s="1" t="s">
        <v>165</v>
      </c>
      <c r="D10" s="1" t="s">
        <v>166</v>
      </c>
      <c r="E10" s="20">
        <v>2150.0500000000002</v>
      </c>
      <c r="F10" s="9">
        <v>615</v>
      </c>
      <c r="G10" s="9">
        <v>8</v>
      </c>
      <c r="H10" s="30">
        <v>44316</v>
      </c>
      <c r="I10" s="11" t="s">
        <v>167</v>
      </c>
    </row>
    <row r="11" spans="1:9" x14ac:dyDescent="0.3">
      <c r="A11" s="8">
        <f>IF(B11&lt;&gt;"",ROWS($B$6:B11),"")</f>
        <v>6</v>
      </c>
      <c r="B11" s="1" t="s">
        <v>319</v>
      </c>
      <c r="C11" s="1" t="s">
        <v>320</v>
      </c>
      <c r="D11" s="1" t="s">
        <v>28</v>
      </c>
      <c r="E11" s="20">
        <v>1749.2</v>
      </c>
      <c r="F11" s="9">
        <v>418</v>
      </c>
      <c r="G11" s="9" t="s">
        <v>158</v>
      </c>
      <c r="H11" s="30">
        <v>44316</v>
      </c>
      <c r="I11" s="11" t="s">
        <v>37</v>
      </c>
    </row>
    <row r="12" spans="1:9" x14ac:dyDescent="0.3">
      <c r="A12" s="8">
        <f>IF(B12&lt;&gt;"",ROWS($B$6:B12),"")</f>
        <v>7</v>
      </c>
      <c r="B12" s="1" t="s">
        <v>398</v>
      </c>
      <c r="C12" s="1" t="s">
        <v>399</v>
      </c>
      <c r="D12" s="1" t="s">
        <v>98</v>
      </c>
      <c r="E12" s="20">
        <v>869</v>
      </c>
      <c r="F12" s="9">
        <v>181</v>
      </c>
      <c r="G12" s="9">
        <v>5</v>
      </c>
      <c r="H12" s="30">
        <v>44316</v>
      </c>
      <c r="I12" s="11" t="s">
        <v>263</v>
      </c>
    </row>
    <row r="13" spans="1:9" x14ac:dyDescent="0.3">
      <c r="A13" s="8">
        <f>IF(B13&lt;&gt;"",ROWS($B$6:B13),"")</f>
        <v>8</v>
      </c>
      <c r="B13" s="1" t="s">
        <v>284</v>
      </c>
      <c r="C13" s="1" t="s">
        <v>285</v>
      </c>
      <c r="D13" s="1" t="s">
        <v>112</v>
      </c>
      <c r="E13" s="20">
        <v>585</v>
      </c>
      <c r="F13" s="9">
        <v>196</v>
      </c>
      <c r="G13" s="9">
        <v>5</v>
      </c>
      <c r="H13" s="30">
        <v>44316</v>
      </c>
      <c r="I13" s="11" t="s">
        <v>89</v>
      </c>
    </row>
    <row r="14" spans="1:9" x14ac:dyDescent="0.3">
      <c r="A14" s="8">
        <f>IF(B14&lt;&gt;"",ROWS($B$6:B14),"")</f>
        <v>9</v>
      </c>
      <c r="B14" s="1" t="s">
        <v>488</v>
      </c>
      <c r="C14" s="1" t="s">
        <v>489</v>
      </c>
      <c r="D14" s="1" t="s">
        <v>28</v>
      </c>
      <c r="E14" s="20">
        <v>229.8</v>
      </c>
      <c r="F14" s="9">
        <v>41</v>
      </c>
      <c r="G14" s="9" t="s">
        <v>207</v>
      </c>
      <c r="H14" s="30">
        <v>44141</v>
      </c>
      <c r="I14" s="11" t="s">
        <v>152</v>
      </c>
    </row>
    <row r="15" spans="1:9" x14ac:dyDescent="0.3">
      <c r="A15" s="8">
        <f>IF(B15&lt;&gt;"",ROWS($B$6:B15),"")</f>
        <v>10</v>
      </c>
      <c r="B15" s="1" t="s">
        <v>327</v>
      </c>
      <c r="C15" s="1" t="s">
        <v>328</v>
      </c>
      <c r="D15" s="1" t="s">
        <v>329</v>
      </c>
      <c r="E15" s="20">
        <v>179.15</v>
      </c>
      <c r="F15" s="9">
        <v>54</v>
      </c>
      <c r="G15" s="9" t="s">
        <v>207</v>
      </c>
      <c r="H15" s="30">
        <v>44113</v>
      </c>
      <c r="I15" s="11" t="s">
        <v>116</v>
      </c>
    </row>
    <row r="16" spans="1:9" x14ac:dyDescent="0.3">
      <c r="A16" s="8">
        <f>IF(B16&lt;&gt;"",ROWS($B$6:B16),"")</f>
        <v>11</v>
      </c>
      <c r="B16" s="1" t="s">
        <v>497</v>
      </c>
      <c r="C16" s="1" t="s">
        <v>498</v>
      </c>
      <c r="D16" s="1" t="s">
        <v>112</v>
      </c>
      <c r="E16" s="20">
        <v>155</v>
      </c>
      <c r="F16" s="9">
        <v>26</v>
      </c>
      <c r="G16" s="9">
        <v>1</v>
      </c>
      <c r="H16" s="30">
        <v>44141</v>
      </c>
      <c r="I16" s="11" t="s">
        <v>296</v>
      </c>
    </row>
    <row r="17" spans="1:9" x14ac:dyDescent="0.3">
      <c r="A17" s="8">
        <f>IF(B17&lt;&gt;"",ROWS($B$6:B17),"")</f>
        <v>12</v>
      </c>
      <c r="B17" s="1" t="s">
        <v>293</v>
      </c>
      <c r="C17" s="1" t="s">
        <v>294</v>
      </c>
      <c r="D17" s="1" t="s">
        <v>295</v>
      </c>
      <c r="E17" s="20">
        <v>83.75</v>
      </c>
      <c r="F17" s="9">
        <v>17</v>
      </c>
      <c r="G17" s="9">
        <v>1</v>
      </c>
      <c r="H17" s="30">
        <v>44106</v>
      </c>
      <c r="I17" s="11" t="s">
        <v>296</v>
      </c>
    </row>
    <row r="18" spans="1:9" x14ac:dyDescent="0.3">
      <c r="A18" s="8">
        <f>IF(B18&lt;&gt;"",ROWS($B$6:B18),"")</f>
        <v>13</v>
      </c>
      <c r="B18" s="1" t="s">
        <v>525</v>
      </c>
      <c r="C18" s="1" t="s">
        <v>526</v>
      </c>
      <c r="D18" s="1" t="s">
        <v>249</v>
      </c>
      <c r="E18" s="20">
        <v>48</v>
      </c>
      <c r="F18" s="9">
        <v>20</v>
      </c>
      <c r="G18" s="9" t="s">
        <v>333</v>
      </c>
      <c r="H18" s="30">
        <v>44127</v>
      </c>
      <c r="I18" s="11" t="s">
        <v>89</v>
      </c>
    </row>
    <row r="19" spans="1:9" x14ac:dyDescent="0.3">
      <c r="E19" s="18">
        <f>SUBTOTAL(109,Table3_Balandis[Pajamos])</f>
        <v>29431.800000000003</v>
      </c>
      <c r="F19" s="12">
        <f>SUBTOTAL(109,Table3_Balandis[Žiūrovų skaičius])</f>
        <v>6782</v>
      </c>
    </row>
  </sheetData>
  <pageMargins left="0.75" right="0.75" top="1" bottom="1" header="0.5" footer="0.5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75"/>
  <sheetViews>
    <sheetView topLeftCell="A31" workbookViewId="0">
      <selection activeCell="B62" sqref="B62"/>
    </sheetView>
  </sheetViews>
  <sheetFormatPr defaultRowHeight="14.4" x14ac:dyDescent="0.3"/>
  <cols>
    <col min="1" max="1" width="8.33203125" customWidth="1"/>
    <col min="2" max="3" width="45" customWidth="1"/>
    <col min="4" max="4" width="18" style="24" customWidth="1"/>
    <col min="5" max="7" width="18" customWidth="1"/>
    <col min="8" max="8" width="18" style="28" customWidth="1"/>
    <col min="9" max="9" width="45" customWidth="1"/>
  </cols>
  <sheetData>
    <row r="1" spans="1:9" x14ac:dyDescent="0.3">
      <c r="A1" s="13">
        <f>'2021'!A1</f>
        <v>2021</v>
      </c>
    </row>
    <row r="2" spans="1:9" x14ac:dyDescent="0.3">
      <c r="A2" s="15" t="str">
        <f>'2021'!A2</f>
        <v>Lietuvos kino teatruose rodytų filmų TOP</v>
      </c>
    </row>
    <row r="3" spans="1:9" x14ac:dyDescent="0.3">
      <c r="A3" s="15" t="s">
        <v>17</v>
      </c>
    </row>
    <row r="4" spans="1:9" x14ac:dyDescent="0.3">
      <c r="A4" s="15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29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117</v>
      </c>
      <c r="C6" s="1" t="s">
        <v>118</v>
      </c>
      <c r="D6" s="1" t="s">
        <v>28</v>
      </c>
      <c r="E6" s="20">
        <v>49584.38</v>
      </c>
      <c r="F6" s="9">
        <v>7198</v>
      </c>
      <c r="G6" s="9" t="s">
        <v>119</v>
      </c>
      <c r="H6" s="30">
        <v>44323</v>
      </c>
      <c r="I6" s="11" t="s">
        <v>33</v>
      </c>
    </row>
    <row r="7" spans="1:9" x14ac:dyDescent="0.3">
      <c r="A7" s="8">
        <f>IF(B7&lt;&gt;"",ROWS($B$6:B7),"")</f>
        <v>2</v>
      </c>
      <c r="B7" s="1" t="s">
        <v>108</v>
      </c>
      <c r="C7" s="1" t="s">
        <v>109</v>
      </c>
      <c r="D7" s="1" t="s">
        <v>28</v>
      </c>
      <c r="E7" s="20">
        <v>48582.17</v>
      </c>
      <c r="F7" s="9">
        <v>9999</v>
      </c>
      <c r="G7" s="9" t="s">
        <v>55</v>
      </c>
      <c r="H7" s="30">
        <v>44323</v>
      </c>
      <c r="I7" s="11" t="s">
        <v>37</v>
      </c>
    </row>
    <row r="8" spans="1:9" x14ac:dyDescent="0.3">
      <c r="A8" s="8">
        <f>IF(B8&lt;&gt;"",ROWS($B$6:B8),"")</f>
        <v>3</v>
      </c>
      <c r="B8" s="1" t="s">
        <v>114</v>
      </c>
      <c r="C8" s="1" t="s">
        <v>115</v>
      </c>
      <c r="D8" s="1" t="s">
        <v>28</v>
      </c>
      <c r="E8" s="20">
        <v>44066.67</v>
      </c>
      <c r="F8" s="9">
        <v>6877</v>
      </c>
      <c r="G8" s="9" t="s">
        <v>44</v>
      </c>
      <c r="H8" s="30">
        <v>44330</v>
      </c>
      <c r="I8" s="11" t="s">
        <v>116</v>
      </c>
    </row>
    <row r="9" spans="1:9" x14ac:dyDescent="0.3">
      <c r="A9" s="8">
        <f>IF(B9&lt;&gt;"",ROWS($B$6:B9),"")</f>
        <v>4</v>
      </c>
      <c r="B9" s="1" t="s">
        <v>79</v>
      </c>
      <c r="C9" s="1" t="s">
        <v>80</v>
      </c>
      <c r="D9" s="1" t="s">
        <v>28</v>
      </c>
      <c r="E9" s="20">
        <v>37119.64</v>
      </c>
      <c r="F9" s="9">
        <v>5398</v>
      </c>
      <c r="G9" s="9" t="s">
        <v>44</v>
      </c>
      <c r="H9" s="30">
        <v>44344</v>
      </c>
      <c r="I9" s="11" t="s">
        <v>61</v>
      </c>
    </row>
    <row r="10" spans="1:9" x14ac:dyDescent="0.3">
      <c r="A10" s="8">
        <f>IF(B10&lt;&gt;"",ROWS($B$6:B10),"")</f>
        <v>5</v>
      </c>
      <c r="B10" s="1" t="s">
        <v>126</v>
      </c>
      <c r="C10" s="1" t="s">
        <v>127</v>
      </c>
      <c r="D10" s="1" t="s">
        <v>28</v>
      </c>
      <c r="E10" s="20">
        <v>35880.31</v>
      </c>
      <c r="F10" s="9">
        <v>7139</v>
      </c>
      <c r="G10" s="9" t="s">
        <v>36</v>
      </c>
      <c r="H10" s="30">
        <v>44316</v>
      </c>
      <c r="I10" s="11" t="s">
        <v>52</v>
      </c>
    </row>
    <row r="11" spans="1:9" x14ac:dyDescent="0.3">
      <c r="A11" s="8">
        <f>IF(B11&lt;&gt;"",ROWS($B$6:B11),"")</f>
        <v>6</v>
      </c>
      <c r="B11" s="1" t="s">
        <v>106</v>
      </c>
      <c r="C11" s="1" t="s">
        <v>107</v>
      </c>
      <c r="D11" s="1" t="s">
        <v>28</v>
      </c>
      <c r="E11" s="20">
        <v>33335.040000000001</v>
      </c>
      <c r="F11" s="9">
        <v>6958</v>
      </c>
      <c r="G11" s="9" t="s">
        <v>36</v>
      </c>
      <c r="H11" s="30">
        <v>44337</v>
      </c>
      <c r="I11" s="11" t="s">
        <v>52</v>
      </c>
    </row>
    <row r="12" spans="1:9" x14ac:dyDescent="0.3">
      <c r="A12" s="8">
        <f>IF(B12&lt;&gt;"",ROWS($B$6:B12),"")</f>
        <v>7</v>
      </c>
      <c r="B12" s="1" t="s">
        <v>164</v>
      </c>
      <c r="C12" s="1" t="s">
        <v>165</v>
      </c>
      <c r="D12" s="1" t="s">
        <v>166</v>
      </c>
      <c r="E12" s="20">
        <v>24837.87</v>
      </c>
      <c r="F12" s="9">
        <v>4132</v>
      </c>
      <c r="G12" s="9" t="s">
        <v>44</v>
      </c>
      <c r="H12" s="30">
        <v>44316</v>
      </c>
      <c r="I12" s="11" t="s">
        <v>167</v>
      </c>
    </row>
    <row r="13" spans="1:9" x14ac:dyDescent="0.3">
      <c r="A13" s="8">
        <f>IF(B13&lt;&gt;"",ROWS($B$6:B13),"")</f>
        <v>8</v>
      </c>
      <c r="B13" s="1" t="s">
        <v>177</v>
      </c>
      <c r="C13" s="1" t="s">
        <v>178</v>
      </c>
      <c r="D13" s="1" t="s">
        <v>28</v>
      </c>
      <c r="E13" s="20">
        <v>24397.43</v>
      </c>
      <c r="F13" s="9">
        <v>4048</v>
      </c>
      <c r="G13" s="9" t="s">
        <v>163</v>
      </c>
      <c r="H13" s="30">
        <v>44323</v>
      </c>
      <c r="I13" s="11" t="s">
        <v>37</v>
      </c>
    </row>
    <row r="14" spans="1:9" x14ac:dyDescent="0.3">
      <c r="A14" s="8">
        <f>IF(B14&lt;&gt;"",ROWS($B$6:B14),"")</f>
        <v>9</v>
      </c>
      <c r="B14" s="1" t="s">
        <v>187</v>
      </c>
      <c r="C14" s="1" t="s">
        <v>188</v>
      </c>
      <c r="D14" s="1" t="s">
        <v>28</v>
      </c>
      <c r="E14" s="20">
        <v>21601.15</v>
      </c>
      <c r="F14" s="9">
        <v>3773</v>
      </c>
      <c r="G14" s="9" t="s">
        <v>32</v>
      </c>
      <c r="H14" s="30">
        <v>44323</v>
      </c>
      <c r="I14" s="11" t="s">
        <v>52</v>
      </c>
    </row>
    <row r="15" spans="1:9" x14ac:dyDescent="0.3">
      <c r="A15" s="8">
        <f>IF(B15&lt;&gt;"",ROWS($B$6:B15),"")</f>
        <v>10</v>
      </c>
      <c r="B15" s="1" t="s">
        <v>193</v>
      </c>
      <c r="C15" s="1" t="s">
        <v>194</v>
      </c>
      <c r="D15" s="1" t="s">
        <v>195</v>
      </c>
      <c r="E15" s="20">
        <v>19707.12</v>
      </c>
      <c r="F15" s="9">
        <v>3293</v>
      </c>
      <c r="G15" s="9" t="s">
        <v>55</v>
      </c>
      <c r="H15" s="30">
        <v>44316</v>
      </c>
      <c r="I15" s="11" t="s">
        <v>125</v>
      </c>
    </row>
    <row r="16" spans="1:9" x14ac:dyDescent="0.3">
      <c r="A16" s="8">
        <f>IF(B16&lt;&gt;"",ROWS($B$6:B16),"")</f>
        <v>11</v>
      </c>
      <c r="B16" s="1" t="s">
        <v>157</v>
      </c>
      <c r="C16" s="1" t="s">
        <v>157</v>
      </c>
      <c r="D16" s="1" t="s">
        <v>28</v>
      </c>
      <c r="E16" s="20">
        <v>19546.240000000002</v>
      </c>
      <c r="F16" s="9">
        <v>2920</v>
      </c>
      <c r="G16" s="9" t="s">
        <v>119</v>
      </c>
      <c r="H16" s="30">
        <v>44316</v>
      </c>
      <c r="I16" s="11" t="s">
        <v>37</v>
      </c>
    </row>
    <row r="17" spans="1:9" x14ac:dyDescent="0.3">
      <c r="A17" s="8">
        <f>IF(B17&lt;&gt;"",ROWS($B$6:B17),"")</f>
        <v>12</v>
      </c>
      <c r="B17" s="1" t="s">
        <v>227</v>
      </c>
      <c r="C17" s="1" t="s">
        <v>228</v>
      </c>
      <c r="D17" s="1" t="s">
        <v>112</v>
      </c>
      <c r="E17" s="20">
        <v>14548.3</v>
      </c>
      <c r="F17" s="9">
        <v>2315</v>
      </c>
      <c r="G17" s="9" t="s">
        <v>119</v>
      </c>
      <c r="H17" s="30">
        <v>44323</v>
      </c>
      <c r="I17" s="11" t="s">
        <v>152</v>
      </c>
    </row>
    <row r="18" spans="1:9" x14ac:dyDescent="0.3">
      <c r="A18" s="8">
        <f>IF(B18&lt;&gt;"",ROWS($B$6:B18),"")</f>
        <v>13</v>
      </c>
      <c r="B18" s="1" t="s">
        <v>231</v>
      </c>
      <c r="C18" s="1" t="s">
        <v>232</v>
      </c>
      <c r="D18" s="1" t="s">
        <v>28</v>
      </c>
      <c r="E18" s="20">
        <v>13083.31</v>
      </c>
      <c r="F18" s="9">
        <v>2030</v>
      </c>
      <c r="G18" s="9" t="s">
        <v>55</v>
      </c>
      <c r="H18" s="30">
        <v>44337</v>
      </c>
      <c r="I18" s="11" t="s">
        <v>116</v>
      </c>
    </row>
    <row r="19" spans="1:9" x14ac:dyDescent="0.3">
      <c r="A19" s="8">
        <f>IF(B19&lt;&gt;"",ROWS($B$6:B19),"")</f>
        <v>14</v>
      </c>
      <c r="B19" s="1" t="s">
        <v>229</v>
      </c>
      <c r="C19" s="1" t="s">
        <v>230</v>
      </c>
      <c r="D19" s="1" t="s">
        <v>112</v>
      </c>
      <c r="E19" s="20">
        <v>11625</v>
      </c>
      <c r="F19" s="9">
        <v>1870</v>
      </c>
      <c r="G19" s="9" t="s">
        <v>158</v>
      </c>
      <c r="H19" s="30">
        <v>44337</v>
      </c>
      <c r="I19" s="11" t="s">
        <v>89</v>
      </c>
    </row>
    <row r="20" spans="1:9" x14ac:dyDescent="0.3">
      <c r="A20" s="8">
        <f>IF(B20&lt;&gt;"",ROWS($B$6:B20),"")</f>
        <v>15</v>
      </c>
      <c r="B20" s="1" t="s">
        <v>271</v>
      </c>
      <c r="C20" s="1" t="s">
        <v>272</v>
      </c>
      <c r="D20" s="1" t="s">
        <v>28</v>
      </c>
      <c r="E20" s="20">
        <v>8000.11</v>
      </c>
      <c r="F20" s="9">
        <v>1301</v>
      </c>
      <c r="G20" s="9" t="s">
        <v>119</v>
      </c>
      <c r="H20" s="30">
        <v>44330</v>
      </c>
      <c r="I20" s="11" t="s">
        <v>37</v>
      </c>
    </row>
    <row r="21" spans="1:9" x14ac:dyDescent="0.3">
      <c r="A21" s="8">
        <f>IF(B21&lt;&gt;"",ROWS($B$6:B21),"")</f>
        <v>16</v>
      </c>
      <c r="B21" s="1" t="s">
        <v>179</v>
      </c>
      <c r="C21" s="1" t="s">
        <v>180</v>
      </c>
      <c r="D21" s="1" t="s">
        <v>28</v>
      </c>
      <c r="E21" s="20">
        <v>6662.23</v>
      </c>
      <c r="F21" s="9">
        <v>1131</v>
      </c>
      <c r="G21" s="9" t="s">
        <v>55</v>
      </c>
      <c r="H21" s="30">
        <v>44344</v>
      </c>
      <c r="I21" s="11" t="s">
        <v>52</v>
      </c>
    </row>
    <row r="22" spans="1:9" x14ac:dyDescent="0.3">
      <c r="A22" s="8">
        <f>IF(B22&lt;&gt;"",ROWS($B$6:B22),"")</f>
        <v>17</v>
      </c>
      <c r="B22" s="1" t="s">
        <v>278</v>
      </c>
      <c r="C22" s="1" t="s">
        <v>279</v>
      </c>
      <c r="D22" s="1" t="s">
        <v>28</v>
      </c>
      <c r="E22" s="20">
        <v>6652.91</v>
      </c>
      <c r="F22" s="9">
        <v>1123</v>
      </c>
      <c r="G22" s="9" t="s">
        <v>55</v>
      </c>
      <c r="H22" s="30">
        <v>44337</v>
      </c>
      <c r="I22" s="11" t="s">
        <v>116</v>
      </c>
    </row>
    <row r="23" spans="1:9" x14ac:dyDescent="0.3">
      <c r="A23" s="8">
        <f>IF(B23&lt;&gt;"",ROWS($B$6:B23),"")</f>
        <v>18</v>
      </c>
      <c r="B23" s="1" t="s">
        <v>258</v>
      </c>
      <c r="C23" s="1" t="s">
        <v>259</v>
      </c>
      <c r="D23" s="1" t="s">
        <v>28</v>
      </c>
      <c r="E23" s="20">
        <v>6398.25</v>
      </c>
      <c r="F23" s="9">
        <v>1037</v>
      </c>
      <c r="G23" s="9" t="s">
        <v>128</v>
      </c>
      <c r="H23" s="30">
        <v>44316</v>
      </c>
      <c r="I23" s="11" t="s">
        <v>260</v>
      </c>
    </row>
    <row r="24" spans="1:9" x14ac:dyDescent="0.3">
      <c r="A24" s="8">
        <f>IF(B24&lt;&gt;"",ROWS($B$6:B24),"")</f>
        <v>19</v>
      </c>
      <c r="B24" s="1" t="s">
        <v>291</v>
      </c>
      <c r="C24" s="1" t="s">
        <v>292</v>
      </c>
      <c r="D24" s="1" t="s">
        <v>28</v>
      </c>
      <c r="E24" s="20">
        <v>6161.68</v>
      </c>
      <c r="F24" s="9">
        <v>978</v>
      </c>
      <c r="G24" s="9" t="s">
        <v>163</v>
      </c>
      <c r="H24" s="30">
        <v>44323</v>
      </c>
      <c r="I24" s="11" t="s">
        <v>29</v>
      </c>
    </row>
    <row r="25" spans="1:9" x14ac:dyDescent="0.3">
      <c r="A25" s="8">
        <f>IF(B25&lt;&gt;"",ROWS($B$6:B25),"")</f>
        <v>20</v>
      </c>
      <c r="B25" s="1" t="s">
        <v>284</v>
      </c>
      <c r="C25" s="1" t="s">
        <v>285</v>
      </c>
      <c r="D25" s="1" t="s">
        <v>112</v>
      </c>
      <c r="E25" s="20">
        <v>5909</v>
      </c>
      <c r="F25" s="9">
        <v>1028</v>
      </c>
      <c r="G25" s="9" t="s">
        <v>192</v>
      </c>
      <c r="H25" s="30">
        <v>44316</v>
      </c>
      <c r="I25" s="11" t="s">
        <v>89</v>
      </c>
    </row>
    <row r="26" spans="1:9" x14ac:dyDescent="0.3">
      <c r="A26" s="8">
        <f>IF(B26&lt;&gt;"",ROWS($B$6:B26),"")</f>
        <v>21</v>
      </c>
      <c r="B26" s="1" t="s">
        <v>302</v>
      </c>
      <c r="C26" s="1" t="s">
        <v>303</v>
      </c>
      <c r="D26" s="1" t="s">
        <v>112</v>
      </c>
      <c r="E26" s="20">
        <v>5892</v>
      </c>
      <c r="F26" s="9">
        <v>1198</v>
      </c>
      <c r="G26" s="9" t="s">
        <v>192</v>
      </c>
      <c r="H26" s="30">
        <v>44330</v>
      </c>
      <c r="I26" s="11" t="s">
        <v>89</v>
      </c>
    </row>
    <row r="27" spans="1:9" x14ac:dyDescent="0.3">
      <c r="A27" s="8">
        <f>IF(B27&lt;&gt;"",ROWS($B$6:B27),"")</f>
        <v>22</v>
      </c>
      <c r="B27" s="1" t="s">
        <v>317</v>
      </c>
      <c r="C27" s="1" t="s">
        <v>318</v>
      </c>
      <c r="D27" s="1" t="s">
        <v>28</v>
      </c>
      <c r="E27" s="20">
        <v>5304</v>
      </c>
      <c r="F27" s="9">
        <v>910</v>
      </c>
      <c r="G27" s="9" t="s">
        <v>55</v>
      </c>
      <c r="H27" s="30">
        <v>44337</v>
      </c>
      <c r="I27" s="11" t="s">
        <v>89</v>
      </c>
    </row>
    <row r="28" spans="1:9" x14ac:dyDescent="0.3">
      <c r="A28" s="8">
        <f>IF(B28&lt;&gt;"",ROWS($B$6:B28),"")</f>
        <v>23</v>
      </c>
      <c r="B28" s="1" t="s">
        <v>321</v>
      </c>
      <c r="C28" s="1" t="s">
        <v>322</v>
      </c>
      <c r="D28" s="1" t="s">
        <v>28</v>
      </c>
      <c r="E28" s="20">
        <v>4910.58</v>
      </c>
      <c r="F28" s="9">
        <v>782</v>
      </c>
      <c r="G28" s="9" t="s">
        <v>128</v>
      </c>
      <c r="H28" s="30">
        <v>44337</v>
      </c>
      <c r="I28" s="11" t="s">
        <v>125</v>
      </c>
    </row>
    <row r="29" spans="1:9" x14ac:dyDescent="0.3">
      <c r="A29" s="8">
        <f>IF(B29&lt;&gt;"",ROWS($B$6:B29),"")</f>
        <v>24</v>
      </c>
      <c r="B29" s="1" t="s">
        <v>325</v>
      </c>
      <c r="C29" s="1" t="s">
        <v>326</v>
      </c>
      <c r="D29" s="1" t="s">
        <v>28</v>
      </c>
      <c r="E29" s="20">
        <v>4877.75</v>
      </c>
      <c r="F29" s="9">
        <v>839</v>
      </c>
      <c r="G29" s="9" t="s">
        <v>128</v>
      </c>
      <c r="H29" s="30">
        <v>44330</v>
      </c>
      <c r="I29" s="11" t="s">
        <v>116</v>
      </c>
    </row>
    <row r="30" spans="1:9" x14ac:dyDescent="0.3">
      <c r="A30" s="8">
        <f>IF(B30&lt;&gt;"",ROWS($B$6:B30),"")</f>
        <v>25</v>
      </c>
      <c r="B30" s="1" t="s">
        <v>264</v>
      </c>
      <c r="C30" s="1" t="s">
        <v>265</v>
      </c>
      <c r="D30" s="1" t="s">
        <v>266</v>
      </c>
      <c r="E30" s="20">
        <v>4276.38</v>
      </c>
      <c r="F30" s="9">
        <v>703</v>
      </c>
      <c r="G30" s="9" t="s">
        <v>128</v>
      </c>
      <c r="H30" s="30">
        <v>44344</v>
      </c>
      <c r="I30" s="11" t="s">
        <v>116</v>
      </c>
    </row>
    <row r="31" spans="1:9" x14ac:dyDescent="0.3">
      <c r="A31" s="8">
        <f>IF(B31&lt;&gt;"",ROWS($B$6:B31),"")</f>
        <v>26</v>
      </c>
      <c r="B31" s="1" t="s">
        <v>293</v>
      </c>
      <c r="C31" s="1" t="s">
        <v>294</v>
      </c>
      <c r="D31" s="1" t="s">
        <v>295</v>
      </c>
      <c r="E31" s="20">
        <v>4158</v>
      </c>
      <c r="F31" s="9">
        <v>809</v>
      </c>
      <c r="G31" s="9">
        <v>4</v>
      </c>
      <c r="H31" s="30">
        <v>44106</v>
      </c>
      <c r="I31" s="11" t="s">
        <v>296</v>
      </c>
    </row>
    <row r="32" spans="1:9" x14ac:dyDescent="0.3">
      <c r="A32" s="8">
        <f>IF(B32&lt;&gt;"",ROWS($B$6:B32),"")</f>
        <v>27</v>
      </c>
      <c r="B32" s="1" t="s">
        <v>313</v>
      </c>
      <c r="C32" s="1" t="s">
        <v>314</v>
      </c>
      <c r="D32" s="1" t="s">
        <v>249</v>
      </c>
      <c r="E32" s="20">
        <v>4028</v>
      </c>
      <c r="F32" s="9">
        <v>809</v>
      </c>
      <c r="G32" s="9" t="s">
        <v>158</v>
      </c>
      <c r="H32" s="30">
        <v>44323</v>
      </c>
      <c r="I32" s="11" t="s">
        <v>263</v>
      </c>
    </row>
    <row r="33" spans="1:9" x14ac:dyDescent="0.3">
      <c r="A33" s="8">
        <f>IF(B33&lt;&gt;"",ROWS($B$6:B33),"")</f>
        <v>28</v>
      </c>
      <c r="B33" s="1" t="s">
        <v>319</v>
      </c>
      <c r="C33" s="1" t="s">
        <v>320</v>
      </c>
      <c r="D33" s="1" t="s">
        <v>28</v>
      </c>
      <c r="E33" s="20">
        <v>3579.5</v>
      </c>
      <c r="F33" s="9">
        <v>598</v>
      </c>
      <c r="G33" s="9" t="s">
        <v>113</v>
      </c>
      <c r="H33" s="30">
        <v>44316</v>
      </c>
      <c r="I33" s="11" t="s">
        <v>37</v>
      </c>
    </row>
    <row r="34" spans="1:9" x14ac:dyDescent="0.3">
      <c r="A34" s="8">
        <f>IF(B34&lt;&gt;"",ROWS($B$6:B34),"")</f>
        <v>29</v>
      </c>
      <c r="B34" s="1" t="s">
        <v>204</v>
      </c>
      <c r="C34" s="1" t="s">
        <v>205</v>
      </c>
      <c r="D34" s="1" t="s">
        <v>206</v>
      </c>
      <c r="E34" s="20">
        <v>3332</v>
      </c>
      <c r="F34" s="9">
        <v>650</v>
      </c>
      <c r="G34" s="9" t="s">
        <v>207</v>
      </c>
      <c r="H34" s="30">
        <v>44330</v>
      </c>
      <c r="I34" s="11" t="s">
        <v>208</v>
      </c>
    </row>
    <row r="35" spans="1:9" x14ac:dyDescent="0.3">
      <c r="A35" s="8">
        <f>IF(B35&lt;&gt;"",ROWS($B$6:B35),"")</f>
        <v>30</v>
      </c>
      <c r="B35" s="1" t="s">
        <v>350</v>
      </c>
      <c r="C35" s="1" t="s">
        <v>351</v>
      </c>
      <c r="D35" s="1" t="s">
        <v>295</v>
      </c>
      <c r="E35" s="20">
        <v>2263.12</v>
      </c>
      <c r="F35" s="9">
        <v>460</v>
      </c>
      <c r="G35" s="9" t="s">
        <v>341</v>
      </c>
      <c r="H35" s="30">
        <v>44330</v>
      </c>
      <c r="I35" s="11" t="s">
        <v>263</v>
      </c>
    </row>
    <row r="36" spans="1:9" x14ac:dyDescent="0.3">
      <c r="A36" s="8">
        <f>IF(B36&lt;&gt;"",ROWS($B$6:B36),"")</f>
        <v>31</v>
      </c>
      <c r="B36" s="1" t="s">
        <v>327</v>
      </c>
      <c r="C36" s="1" t="s">
        <v>328</v>
      </c>
      <c r="D36" s="1" t="s">
        <v>329</v>
      </c>
      <c r="E36" s="20">
        <v>2220.9499999999998</v>
      </c>
      <c r="F36" s="9">
        <v>429</v>
      </c>
      <c r="G36" s="9" t="s">
        <v>463</v>
      </c>
      <c r="H36" s="30">
        <v>44113</v>
      </c>
      <c r="I36" s="11" t="s">
        <v>116</v>
      </c>
    </row>
    <row r="37" spans="1:9" x14ac:dyDescent="0.3">
      <c r="A37" s="8">
        <f>IF(B37&lt;&gt;"",ROWS($B$6:B37),"")</f>
        <v>32</v>
      </c>
      <c r="B37" s="1" t="s">
        <v>348</v>
      </c>
      <c r="C37" s="1" t="s">
        <v>348</v>
      </c>
      <c r="D37" s="1" t="s">
        <v>57</v>
      </c>
      <c r="E37" s="20">
        <v>2094.67</v>
      </c>
      <c r="F37" s="9">
        <v>396</v>
      </c>
      <c r="G37" s="9" t="s">
        <v>119</v>
      </c>
      <c r="H37" s="30">
        <v>44344</v>
      </c>
      <c r="I37" s="11" t="s">
        <v>349</v>
      </c>
    </row>
    <row r="38" spans="1:9" x14ac:dyDescent="0.3">
      <c r="A38" s="8">
        <f>IF(B38&lt;&gt;"",ROWS($B$6:B38),"")</f>
        <v>33</v>
      </c>
      <c r="B38" s="1" t="s">
        <v>379</v>
      </c>
      <c r="C38" s="1" t="s">
        <v>380</v>
      </c>
      <c r="D38" s="1" t="s">
        <v>381</v>
      </c>
      <c r="E38" s="20">
        <v>2031</v>
      </c>
      <c r="F38" s="9">
        <v>423</v>
      </c>
      <c r="G38" s="9" t="s">
        <v>158</v>
      </c>
      <c r="H38" s="30">
        <v>44344</v>
      </c>
      <c r="I38" s="11" t="s">
        <v>263</v>
      </c>
    </row>
    <row r="39" spans="1:9" x14ac:dyDescent="0.3">
      <c r="A39" s="8">
        <f>IF(B39&lt;&gt;"",ROWS($B$6:B39),"")</f>
        <v>34</v>
      </c>
      <c r="B39" s="1" t="s">
        <v>430</v>
      </c>
      <c r="C39" s="1" t="s">
        <v>431</v>
      </c>
      <c r="D39" s="1" t="s">
        <v>28</v>
      </c>
      <c r="E39" s="20">
        <v>1829</v>
      </c>
      <c r="F39" s="9">
        <v>340</v>
      </c>
      <c r="G39" s="9" t="s">
        <v>158</v>
      </c>
      <c r="H39" s="30">
        <v>44337</v>
      </c>
      <c r="I39" s="11" t="s">
        <v>263</v>
      </c>
    </row>
    <row r="40" spans="1:9" x14ac:dyDescent="0.3">
      <c r="A40" s="8">
        <f>IF(B40&lt;&gt;"",ROWS($B$6:B40),"")</f>
        <v>35</v>
      </c>
      <c r="B40" s="1" t="s">
        <v>396</v>
      </c>
      <c r="C40" s="1" t="s">
        <v>397</v>
      </c>
      <c r="D40" s="1" t="s">
        <v>112</v>
      </c>
      <c r="E40" s="20">
        <v>1711.97</v>
      </c>
      <c r="F40" s="9">
        <v>320</v>
      </c>
      <c r="G40" s="9" t="s">
        <v>341</v>
      </c>
      <c r="H40" s="30">
        <v>44344</v>
      </c>
      <c r="I40" s="11" t="s">
        <v>167</v>
      </c>
    </row>
    <row r="41" spans="1:9" x14ac:dyDescent="0.3">
      <c r="A41" s="8">
        <f>IF(B41&lt;&gt;"",ROWS($B$6:B41),"")</f>
        <v>36</v>
      </c>
      <c r="B41" s="1" t="s">
        <v>461</v>
      </c>
      <c r="C41" s="1" t="s">
        <v>462</v>
      </c>
      <c r="D41" s="1" t="s">
        <v>373</v>
      </c>
      <c r="E41" s="20">
        <v>1174</v>
      </c>
      <c r="F41" s="9">
        <v>304</v>
      </c>
      <c r="G41" s="9" t="s">
        <v>463</v>
      </c>
      <c r="H41" s="30">
        <v>44316</v>
      </c>
      <c r="I41" s="11" t="s">
        <v>410</v>
      </c>
    </row>
    <row r="42" spans="1:9" x14ac:dyDescent="0.3">
      <c r="A42" s="8">
        <f>IF(B42&lt;&gt;"",ROWS($B$6:B42),"")</f>
        <v>37</v>
      </c>
      <c r="B42" s="1" t="s">
        <v>398</v>
      </c>
      <c r="C42" s="1" t="s">
        <v>399</v>
      </c>
      <c r="D42" s="1" t="s">
        <v>98</v>
      </c>
      <c r="E42" s="20">
        <v>1061.5</v>
      </c>
      <c r="F42" s="9">
        <v>195</v>
      </c>
      <c r="G42" s="9" t="s">
        <v>341</v>
      </c>
      <c r="H42" s="30">
        <v>44316</v>
      </c>
      <c r="I42" s="11" t="s">
        <v>263</v>
      </c>
    </row>
    <row r="43" spans="1:9" x14ac:dyDescent="0.3">
      <c r="A43" s="8">
        <f>IF(B43&lt;&gt;"",ROWS($B$6:B43),"")</f>
        <v>38</v>
      </c>
      <c r="B43" s="1" t="s">
        <v>512</v>
      </c>
      <c r="C43" s="1" t="s">
        <v>513</v>
      </c>
      <c r="D43" s="1" t="s">
        <v>98</v>
      </c>
      <c r="E43" s="20">
        <v>515.70000000000005</v>
      </c>
      <c r="F43" s="9">
        <v>108</v>
      </c>
      <c r="G43" s="9" t="s">
        <v>463</v>
      </c>
      <c r="H43" s="30">
        <v>44316</v>
      </c>
      <c r="I43" s="11" t="s">
        <v>410</v>
      </c>
    </row>
    <row r="44" spans="1:9" x14ac:dyDescent="0.3">
      <c r="A44" s="8">
        <f>IF(B44&lt;&gt;"",ROWS($B$6:B44),"")</f>
        <v>39</v>
      </c>
      <c r="B44" s="1" t="s">
        <v>488</v>
      </c>
      <c r="C44" s="1" t="s">
        <v>489</v>
      </c>
      <c r="D44" s="1" t="s">
        <v>28</v>
      </c>
      <c r="E44" s="20">
        <v>461.2</v>
      </c>
      <c r="F44" s="9">
        <v>72</v>
      </c>
      <c r="G44" s="9" t="s">
        <v>463</v>
      </c>
      <c r="H44" s="30">
        <v>44141</v>
      </c>
      <c r="I44" s="11" t="s">
        <v>152</v>
      </c>
    </row>
    <row r="45" spans="1:9" x14ac:dyDescent="0.3">
      <c r="A45" s="8">
        <f>IF(B45&lt;&gt;"",ROWS($B$6:B45),"")</f>
        <v>40</v>
      </c>
      <c r="B45" s="1" t="s">
        <v>497</v>
      </c>
      <c r="C45" s="1" t="s">
        <v>498</v>
      </c>
      <c r="D45" s="1" t="s">
        <v>112</v>
      </c>
      <c r="E45" s="20">
        <v>456.5</v>
      </c>
      <c r="F45" s="9">
        <v>77</v>
      </c>
      <c r="G45" s="9">
        <v>2</v>
      </c>
      <c r="H45" s="30">
        <v>44141</v>
      </c>
      <c r="I45" s="11" t="s">
        <v>296</v>
      </c>
    </row>
    <row r="46" spans="1:9" x14ac:dyDescent="0.3">
      <c r="A46" s="8">
        <f>IF(B46&lt;&gt;"",ROWS($B$6:B46),"")</f>
        <v>41</v>
      </c>
      <c r="B46" s="1" t="s">
        <v>525</v>
      </c>
      <c r="C46" s="1" t="s">
        <v>526</v>
      </c>
      <c r="D46" s="1" t="s">
        <v>249</v>
      </c>
      <c r="E46" s="20">
        <v>377</v>
      </c>
      <c r="F46" s="9">
        <v>194</v>
      </c>
      <c r="G46" s="9" t="s">
        <v>333</v>
      </c>
      <c r="H46" s="30">
        <v>44127</v>
      </c>
      <c r="I46" s="11" t="s">
        <v>89</v>
      </c>
    </row>
    <row r="47" spans="1:9" x14ac:dyDescent="0.3">
      <c r="A47" s="8">
        <f>IF(B47&lt;&gt;"",ROWS($B$6:B47),"")</f>
        <v>42</v>
      </c>
      <c r="B47" s="1" t="s">
        <v>330</v>
      </c>
      <c r="C47" s="1" t="s">
        <v>331</v>
      </c>
      <c r="D47" s="1" t="s">
        <v>332</v>
      </c>
      <c r="E47" s="20">
        <v>370</v>
      </c>
      <c r="F47" s="9">
        <v>88</v>
      </c>
      <c r="G47" s="9" t="s">
        <v>333</v>
      </c>
      <c r="H47" s="30">
        <v>44080</v>
      </c>
      <c r="I47" s="11" t="s">
        <v>334</v>
      </c>
    </row>
    <row r="48" spans="1:9" x14ac:dyDescent="0.3">
      <c r="A48" s="8">
        <f>IF(B48&lt;&gt;"",ROWS($B$6:B48),"")</f>
        <v>43</v>
      </c>
      <c r="B48" s="1" t="s">
        <v>400</v>
      </c>
      <c r="C48" s="1" t="s">
        <v>401</v>
      </c>
      <c r="D48" s="1" t="s">
        <v>402</v>
      </c>
      <c r="E48" s="20">
        <v>320</v>
      </c>
      <c r="F48" s="9">
        <v>67</v>
      </c>
      <c r="G48" s="9" t="s">
        <v>333</v>
      </c>
      <c r="H48" s="30">
        <v>44114</v>
      </c>
      <c r="I48" s="11" t="s">
        <v>334</v>
      </c>
    </row>
    <row r="49" spans="1:9" x14ac:dyDescent="0.3">
      <c r="A49" s="8">
        <f>IF(B49&lt;&gt;"",ROWS($B$6:B49),"")</f>
        <v>44</v>
      </c>
      <c r="B49" s="1" t="s">
        <v>562</v>
      </c>
      <c r="C49" s="1" t="s">
        <v>563</v>
      </c>
      <c r="D49" s="1" t="s">
        <v>564</v>
      </c>
      <c r="E49" s="20">
        <v>272.44</v>
      </c>
      <c r="F49" s="9">
        <v>58</v>
      </c>
      <c r="G49" s="9" t="s">
        <v>202</v>
      </c>
      <c r="H49" s="30">
        <v>44316</v>
      </c>
      <c r="I49" s="11" t="s">
        <v>641</v>
      </c>
    </row>
    <row r="50" spans="1:9" x14ac:dyDescent="0.3">
      <c r="A50" s="8">
        <f>IF(B50&lt;&gt;"",ROWS($B$6:B50),"")</f>
        <v>45</v>
      </c>
      <c r="B50" s="1" t="s">
        <v>546</v>
      </c>
      <c r="C50" s="1" t="s">
        <v>547</v>
      </c>
      <c r="D50" s="1" t="s">
        <v>548</v>
      </c>
      <c r="E50" s="20">
        <v>266.5</v>
      </c>
      <c r="F50" s="9">
        <v>49</v>
      </c>
      <c r="G50" s="9" t="s">
        <v>207</v>
      </c>
      <c r="H50" s="30">
        <v>44330</v>
      </c>
      <c r="I50" s="11" t="s">
        <v>549</v>
      </c>
    </row>
    <row r="51" spans="1:9" x14ac:dyDescent="0.3">
      <c r="A51" s="8">
        <f>IF(B51&lt;&gt;"",ROWS($B$6:B51),"")</f>
        <v>46</v>
      </c>
      <c r="B51" s="1" t="s">
        <v>281</v>
      </c>
      <c r="C51" s="1" t="s">
        <v>282</v>
      </c>
      <c r="D51" s="1" t="s">
        <v>642</v>
      </c>
      <c r="E51" s="20">
        <v>260.60000000000002</v>
      </c>
      <c r="F51" s="9">
        <v>44</v>
      </c>
      <c r="G51" s="9" t="s">
        <v>463</v>
      </c>
      <c r="H51" s="30">
        <v>44134</v>
      </c>
      <c r="I51" s="11" t="s">
        <v>167</v>
      </c>
    </row>
    <row r="52" spans="1:9" x14ac:dyDescent="0.3">
      <c r="A52" s="8">
        <f>IF(B52&lt;&gt;"",ROWS($B$6:B52),"")</f>
        <v>47</v>
      </c>
      <c r="B52" s="1" t="s">
        <v>565</v>
      </c>
      <c r="C52" s="1" t="s">
        <v>566</v>
      </c>
      <c r="D52" s="1" t="s">
        <v>537</v>
      </c>
      <c r="E52" s="20">
        <v>259</v>
      </c>
      <c r="F52" s="9">
        <v>51</v>
      </c>
      <c r="G52" s="9" t="s">
        <v>463</v>
      </c>
      <c r="H52" s="30">
        <v>44316</v>
      </c>
      <c r="I52" s="11" t="s">
        <v>410</v>
      </c>
    </row>
    <row r="53" spans="1:9" x14ac:dyDescent="0.3">
      <c r="A53" s="8">
        <f>IF(B53&lt;&gt;"",ROWS($B$6:B53),"")</f>
        <v>48</v>
      </c>
      <c r="B53" s="1" t="s">
        <v>411</v>
      </c>
      <c r="C53" s="1" t="s">
        <v>412</v>
      </c>
      <c r="D53" s="1" t="s">
        <v>413</v>
      </c>
      <c r="E53" s="20">
        <v>225</v>
      </c>
      <c r="F53" s="9">
        <v>45</v>
      </c>
      <c r="G53" s="9">
        <v>1</v>
      </c>
      <c r="H53" s="30">
        <v>42988</v>
      </c>
      <c r="I53" s="11" t="s">
        <v>334</v>
      </c>
    </row>
    <row r="54" spans="1:9" x14ac:dyDescent="0.3">
      <c r="A54" s="8">
        <f>IF(B54&lt;&gt;"",ROWS($B$6:B54),"")</f>
        <v>49</v>
      </c>
      <c r="B54" s="1" t="s">
        <v>575</v>
      </c>
      <c r="C54" s="1" t="s">
        <v>576</v>
      </c>
      <c r="D54" s="1" t="s">
        <v>98</v>
      </c>
      <c r="E54" s="20">
        <v>223.52</v>
      </c>
      <c r="F54" s="9">
        <v>59</v>
      </c>
      <c r="G54" s="9">
        <v>3</v>
      </c>
      <c r="H54" s="30">
        <v>44316</v>
      </c>
      <c r="I54" s="11" t="s">
        <v>410</v>
      </c>
    </row>
    <row r="55" spans="1:9" x14ac:dyDescent="0.3">
      <c r="A55" s="8">
        <f>IF(B55&lt;&gt;"",ROWS($B$6:B55),"")</f>
        <v>50</v>
      </c>
      <c r="B55" s="1" t="s">
        <v>580</v>
      </c>
      <c r="C55" s="1" t="s">
        <v>581</v>
      </c>
      <c r="D55" s="1" t="s">
        <v>98</v>
      </c>
      <c r="E55" s="20">
        <v>216</v>
      </c>
      <c r="F55" s="9">
        <v>46</v>
      </c>
      <c r="G55" s="9">
        <v>2</v>
      </c>
      <c r="H55" s="30">
        <v>44316</v>
      </c>
      <c r="I55" s="11" t="s">
        <v>410</v>
      </c>
    </row>
    <row r="56" spans="1:9" x14ac:dyDescent="0.3">
      <c r="A56" s="8">
        <f>IF(B56&lt;&gt;"",ROWS($B$6:B56),"")</f>
        <v>51</v>
      </c>
      <c r="B56" s="1" t="s">
        <v>586</v>
      </c>
      <c r="C56" s="1" t="s">
        <v>587</v>
      </c>
      <c r="D56" s="1" t="s">
        <v>588</v>
      </c>
      <c r="E56" s="20">
        <v>159</v>
      </c>
      <c r="F56" s="9">
        <v>30</v>
      </c>
      <c r="G56" s="9">
        <v>2</v>
      </c>
      <c r="H56" s="30">
        <v>44316</v>
      </c>
      <c r="I56" s="11" t="s">
        <v>410</v>
      </c>
    </row>
    <row r="57" spans="1:9" x14ac:dyDescent="0.3">
      <c r="A57" s="8">
        <f>IF(B57&lt;&gt;"",ROWS($B$6:B57),"")</f>
        <v>52</v>
      </c>
      <c r="B57" s="1" t="s">
        <v>589</v>
      </c>
      <c r="C57" s="1" t="s">
        <v>589</v>
      </c>
      <c r="D57" s="1" t="s">
        <v>590</v>
      </c>
      <c r="E57" s="20">
        <v>145.5</v>
      </c>
      <c r="F57" s="9">
        <v>37</v>
      </c>
      <c r="G57" s="9">
        <v>2</v>
      </c>
      <c r="H57" s="30">
        <v>43560</v>
      </c>
      <c r="I57" s="11" t="s">
        <v>410</v>
      </c>
    </row>
    <row r="58" spans="1:9" x14ac:dyDescent="0.3">
      <c r="A58" s="8">
        <f>IF(B58&lt;&gt;"",ROWS($B$6:B58),"")</f>
        <v>53</v>
      </c>
      <c r="B58" s="1" t="s">
        <v>451</v>
      </c>
      <c r="C58" s="1" t="s">
        <v>452</v>
      </c>
      <c r="D58" s="1" t="s">
        <v>453</v>
      </c>
      <c r="E58" s="20">
        <v>144</v>
      </c>
      <c r="F58" s="9">
        <v>48</v>
      </c>
      <c r="G58" s="9">
        <v>1</v>
      </c>
      <c r="H58" s="30">
        <v>43435</v>
      </c>
      <c r="I58" s="11" t="s">
        <v>334</v>
      </c>
    </row>
    <row r="59" spans="1:9" x14ac:dyDescent="0.3">
      <c r="A59" s="8">
        <f>IF(B59&lt;&gt;"",ROWS($B$6:B59),"")</f>
        <v>54</v>
      </c>
      <c r="B59" s="1" t="s">
        <v>594</v>
      </c>
      <c r="C59" s="1" t="s">
        <v>594</v>
      </c>
      <c r="D59" s="1" t="s">
        <v>595</v>
      </c>
      <c r="E59" s="20">
        <v>134</v>
      </c>
      <c r="F59" s="9">
        <v>32</v>
      </c>
      <c r="G59" s="9">
        <v>3</v>
      </c>
      <c r="H59" s="30">
        <v>44316</v>
      </c>
      <c r="I59" s="11" t="s">
        <v>410</v>
      </c>
    </row>
    <row r="60" spans="1:9" x14ac:dyDescent="0.3">
      <c r="A60" s="8">
        <f>IF(B60&lt;&gt;"",ROWS($B$6:B60),"")</f>
        <v>55</v>
      </c>
      <c r="B60" s="1" t="s">
        <v>596</v>
      </c>
      <c r="C60" s="1" t="s">
        <v>597</v>
      </c>
      <c r="D60" s="1" t="s">
        <v>598</v>
      </c>
      <c r="E60" s="20">
        <v>128</v>
      </c>
      <c r="F60" s="9">
        <v>25</v>
      </c>
      <c r="G60" s="9">
        <v>2</v>
      </c>
      <c r="H60" s="30">
        <v>44316</v>
      </c>
      <c r="I60" s="11" t="s">
        <v>410</v>
      </c>
    </row>
    <row r="61" spans="1:9" x14ac:dyDescent="0.3">
      <c r="A61" s="8">
        <f>IF(B61&lt;&gt;"",ROWS($B$6:B61),"")</f>
        <v>56</v>
      </c>
      <c r="B61" s="1" t="s">
        <v>569</v>
      </c>
      <c r="C61" s="1" t="s">
        <v>570</v>
      </c>
      <c r="D61" s="1" t="s">
        <v>98</v>
      </c>
      <c r="E61" s="20">
        <v>125</v>
      </c>
      <c r="F61" s="9">
        <v>19</v>
      </c>
      <c r="G61" s="9">
        <v>2</v>
      </c>
      <c r="H61" s="30">
        <v>43805</v>
      </c>
      <c r="I61" s="11" t="s">
        <v>296</v>
      </c>
    </row>
    <row r="62" spans="1:9" x14ac:dyDescent="0.3">
      <c r="A62" s="8">
        <f>IF(B62&lt;&gt;"",ROWS($B$6:B62),"")</f>
        <v>57</v>
      </c>
      <c r="B62" s="1" t="s">
        <v>438</v>
      </c>
      <c r="C62" s="1" t="s">
        <v>439</v>
      </c>
      <c r="D62" s="1" t="s">
        <v>98</v>
      </c>
      <c r="E62" s="20">
        <v>121</v>
      </c>
      <c r="F62" s="9">
        <v>25</v>
      </c>
      <c r="G62" s="9">
        <v>1</v>
      </c>
      <c r="H62" s="30">
        <v>43868</v>
      </c>
      <c r="I62" s="11" t="s">
        <v>440</v>
      </c>
    </row>
    <row r="63" spans="1:9" x14ac:dyDescent="0.3">
      <c r="A63" s="8">
        <f>IF(B63&lt;&gt;"",ROWS($B$6:B63),"")</f>
        <v>58</v>
      </c>
      <c r="B63" s="1" t="s">
        <v>601</v>
      </c>
      <c r="C63" s="1" t="s">
        <v>602</v>
      </c>
      <c r="D63" s="1" t="s">
        <v>28</v>
      </c>
      <c r="E63" s="20">
        <v>110</v>
      </c>
      <c r="F63" s="9">
        <v>10</v>
      </c>
      <c r="G63" s="9" t="s">
        <v>333</v>
      </c>
      <c r="H63" s="30">
        <v>44050</v>
      </c>
      <c r="I63" s="11" t="s">
        <v>116</v>
      </c>
    </row>
    <row r="64" spans="1:9" x14ac:dyDescent="0.3">
      <c r="A64" s="8">
        <f>IF(B64&lt;&gt;"",ROWS($B$6:B64),"")</f>
        <v>59</v>
      </c>
      <c r="B64" s="1" t="s">
        <v>603</v>
      </c>
      <c r="C64" s="1" t="s">
        <v>604</v>
      </c>
      <c r="D64" s="1" t="s">
        <v>605</v>
      </c>
      <c r="E64" s="20">
        <v>107</v>
      </c>
      <c r="F64" s="9">
        <v>21</v>
      </c>
      <c r="G64" s="9" t="s">
        <v>207</v>
      </c>
      <c r="H64" s="30">
        <v>44316</v>
      </c>
      <c r="I64" s="11" t="s">
        <v>410</v>
      </c>
    </row>
    <row r="65" spans="1:9" x14ac:dyDescent="0.3">
      <c r="A65" s="8">
        <f>IF(B65&lt;&gt;"",ROWS($B$6:B65),"")</f>
        <v>60</v>
      </c>
      <c r="B65" s="1" t="s">
        <v>530</v>
      </c>
      <c r="C65" s="1" t="s">
        <v>531</v>
      </c>
      <c r="D65" s="1" t="s">
        <v>98</v>
      </c>
      <c r="E65" s="20">
        <v>100</v>
      </c>
      <c r="F65" s="9">
        <v>25</v>
      </c>
      <c r="G65" s="9">
        <v>1</v>
      </c>
      <c r="H65" s="30">
        <v>42721</v>
      </c>
      <c r="I65" s="11" t="s">
        <v>334</v>
      </c>
    </row>
    <row r="66" spans="1:9" x14ac:dyDescent="0.3">
      <c r="A66" s="8">
        <f>IF(B66&lt;&gt;"",ROWS($B$6:B66),"")</f>
        <v>61</v>
      </c>
      <c r="B66" s="1" t="s">
        <v>472</v>
      </c>
      <c r="C66" s="1" t="s">
        <v>473</v>
      </c>
      <c r="D66" s="1" t="s">
        <v>474</v>
      </c>
      <c r="E66" s="20">
        <v>91</v>
      </c>
      <c r="F66" s="9">
        <v>14</v>
      </c>
      <c r="G66" s="9">
        <v>1</v>
      </c>
      <c r="H66" s="30">
        <v>43792</v>
      </c>
      <c r="I66" s="11" t="s">
        <v>334</v>
      </c>
    </row>
    <row r="67" spans="1:9" x14ac:dyDescent="0.3">
      <c r="A67" s="8">
        <f>IF(B67&lt;&gt;"",ROWS($B$6:B67),"")</f>
        <v>62</v>
      </c>
      <c r="B67" s="1" t="s">
        <v>358</v>
      </c>
      <c r="C67" s="1" t="s">
        <v>359</v>
      </c>
      <c r="D67" s="1" t="s">
        <v>360</v>
      </c>
      <c r="E67" s="20">
        <v>80</v>
      </c>
      <c r="F67" s="9">
        <v>20</v>
      </c>
      <c r="G67" s="9" t="s">
        <v>333</v>
      </c>
      <c r="H67" s="30">
        <v>44330</v>
      </c>
      <c r="I67" s="11" t="s">
        <v>334</v>
      </c>
    </row>
    <row r="68" spans="1:9" x14ac:dyDescent="0.3">
      <c r="A68" s="8">
        <f>IF(B68&lt;&gt;"",ROWS($B$6:B68),"")</f>
        <v>63</v>
      </c>
      <c r="B68" s="1" t="s">
        <v>417</v>
      </c>
      <c r="C68" s="1" t="s">
        <v>418</v>
      </c>
      <c r="D68" s="1" t="s">
        <v>419</v>
      </c>
      <c r="E68" s="20">
        <v>80</v>
      </c>
      <c r="F68" s="9">
        <v>17</v>
      </c>
      <c r="G68" s="9">
        <v>1</v>
      </c>
      <c r="H68" s="30">
        <v>42654</v>
      </c>
      <c r="I68" s="11" t="s">
        <v>334</v>
      </c>
    </row>
    <row r="69" spans="1:9" x14ac:dyDescent="0.3">
      <c r="A69" s="8">
        <f>IF(B69&lt;&gt;"",ROWS($B$6:B69),"")</f>
        <v>64</v>
      </c>
      <c r="B69" s="1" t="s">
        <v>613</v>
      </c>
      <c r="C69" s="1" t="s">
        <v>614</v>
      </c>
      <c r="D69" s="1" t="s">
        <v>615</v>
      </c>
      <c r="E69" s="20">
        <v>58.5</v>
      </c>
      <c r="F69" s="9">
        <v>15</v>
      </c>
      <c r="G69" s="9">
        <v>2</v>
      </c>
      <c r="H69" s="30">
        <v>44316</v>
      </c>
      <c r="I69" s="11" t="s">
        <v>410</v>
      </c>
    </row>
    <row r="70" spans="1:9" x14ac:dyDescent="0.3">
      <c r="A70" s="8">
        <f>IF(B70&lt;&gt;"",ROWS($B$6:B70),"")</f>
        <v>65</v>
      </c>
      <c r="B70" s="1" t="s">
        <v>436</v>
      </c>
      <c r="C70" s="1" t="s">
        <v>437</v>
      </c>
      <c r="D70" s="1" t="s">
        <v>249</v>
      </c>
      <c r="E70" s="20">
        <v>52</v>
      </c>
      <c r="F70" s="9">
        <v>8</v>
      </c>
      <c r="G70" s="9">
        <v>1</v>
      </c>
      <c r="H70" s="30">
        <v>44132</v>
      </c>
      <c r="I70" s="11" t="s">
        <v>263</v>
      </c>
    </row>
    <row r="71" spans="1:9" x14ac:dyDescent="0.3">
      <c r="A71" s="8">
        <f>IF(B71&lt;&gt;"",ROWS($B$6:B71),"")</f>
        <v>66</v>
      </c>
      <c r="B71" s="1" t="s">
        <v>622</v>
      </c>
      <c r="C71" s="1" t="s">
        <v>622</v>
      </c>
      <c r="D71" s="1" t="s">
        <v>98</v>
      </c>
      <c r="E71" s="20">
        <v>40</v>
      </c>
      <c r="F71" s="9">
        <v>4</v>
      </c>
      <c r="G71" s="9">
        <v>1</v>
      </c>
      <c r="H71" s="30">
        <v>44316</v>
      </c>
      <c r="I71" s="11" t="s">
        <v>410</v>
      </c>
    </row>
    <row r="72" spans="1:9" x14ac:dyDescent="0.3">
      <c r="A72" s="8">
        <f>IF(B72&lt;&gt;"",ROWS($B$6:B72),"")</f>
        <v>67</v>
      </c>
      <c r="B72" s="1" t="s">
        <v>628</v>
      </c>
      <c r="C72" s="1" t="s">
        <v>629</v>
      </c>
      <c r="D72" s="1" t="s">
        <v>98</v>
      </c>
      <c r="E72" s="20">
        <v>21</v>
      </c>
      <c r="F72" s="9">
        <v>3</v>
      </c>
      <c r="G72" s="9">
        <v>1</v>
      </c>
      <c r="H72" s="30">
        <v>44120</v>
      </c>
      <c r="I72" s="11" t="s">
        <v>296</v>
      </c>
    </row>
    <row r="73" spans="1:9" x14ac:dyDescent="0.3">
      <c r="A73" s="8">
        <f>IF(B73&lt;&gt;"",ROWS($B$6:B73),"")</f>
        <v>68</v>
      </c>
      <c r="B73" s="1" t="s">
        <v>636</v>
      </c>
      <c r="C73" s="1" t="s">
        <v>636</v>
      </c>
      <c r="D73" s="1" t="s">
        <v>637</v>
      </c>
      <c r="E73" s="20">
        <v>18.5</v>
      </c>
      <c r="F73" s="9">
        <v>5</v>
      </c>
      <c r="G73" s="9">
        <v>1</v>
      </c>
      <c r="H73" s="30">
        <v>44316</v>
      </c>
      <c r="I73" s="11" t="s">
        <v>410</v>
      </c>
    </row>
    <row r="74" spans="1:9" x14ac:dyDescent="0.3">
      <c r="A74" s="8">
        <f>IF(B74&lt;&gt;"",ROWS($B$6:B74),"")</f>
        <v>69</v>
      </c>
      <c r="B74" s="1" t="s">
        <v>456</v>
      </c>
      <c r="C74" s="1" t="s">
        <v>457</v>
      </c>
      <c r="D74" s="1" t="s">
        <v>98</v>
      </c>
      <c r="E74" s="20">
        <v>14</v>
      </c>
      <c r="F74" s="9">
        <v>2</v>
      </c>
      <c r="G74" s="9">
        <v>1</v>
      </c>
      <c r="H74" s="30">
        <v>44106</v>
      </c>
      <c r="I74" s="11" t="s">
        <v>263</v>
      </c>
    </row>
    <row r="75" spans="1:9" x14ac:dyDescent="0.3">
      <c r="E75" s="18">
        <f>SUBTOTAL(109,Table3_Gegužė[Pajamos])</f>
        <v>498395.18999999994</v>
      </c>
      <c r="F75" s="12">
        <f>SUBTOTAL(109,Table3_Gegužė[Žiūrovų skaičius])</f>
        <v>86031</v>
      </c>
    </row>
  </sheetData>
  <pageMargins left="0.75" right="0.75" top="1" bottom="1" header="0.5" footer="0.5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79"/>
  <sheetViews>
    <sheetView topLeftCell="B1" workbookViewId="0">
      <selection activeCell="C13" sqref="C13:C78"/>
    </sheetView>
  </sheetViews>
  <sheetFormatPr defaultRowHeight="14.4" x14ac:dyDescent="0.3"/>
  <cols>
    <col min="1" max="1" width="8.33203125" customWidth="1"/>
    <col min="2" max="3" width="45" customWidth="1"/>
    <col min="4" max="4" width="18" style="24" customWidth="1"/>
    <col min="5" max="7" width="18" customWidth="1"/>
    <col min="8" max="8" width="18" style="28" customWidth="1"/>
    <col min="9" max="9" width="45" customWidth="1"/>
  </cols>
  <sheetData>
    <row r="1" spans="1:9" x14ac:dyDescent="0.3">
      <c r="A1" s="13">
        <f>'2021'!A1</f>
        <v>2021</v>
      </c>
    </row>
    <row r="2" spans="1:9" x14ac:dyDescent="0.3">
      <c r="A2" s="15" t="str">
        <f>'2021'!A2</f>
        <v>Lietuvos kino teatruose rodytų filmų TOP</v>
      </c>
    </row>
    <row r="3" spans="1:9" x14ac:dyDescent="0.3">
      <c r="A3" s="15" t="s">
        <v>18</v>
      </c>
    </row>
    <row r="4" spans="1:9" x14ac:dyDescent="0.3">
      <c r="A4" s="15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29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77</v>
      </c>
      <c r="C6" s="1" t="s">
        <v>78</v>
      </c>
      <c r="D6" s="1" t="s">
        <v>28</v>
      </c>
      <c r="E6" s="20">
        <v>89188.52</v>
      </c>
      <c r="F6" s="9">
        <v>14394</v>
      </c>
      <c r="G6" s="9" t="s">
        <v>55</v>
      </c>
      <c r="H6" s="30">
        <v>44351</v>
      </c>
      <c r="I6" s="11" t="s">
        <v>37</v>
      </c>
    </row>
    <row r="7" spans="1:9" x14ac:dyDescent="0.3">
      <c r="A7" s="8">
        <f>IF(B7&lt;&gt;"",ROWS($B$6:B7),"")</f>
        <v>2</v>
      </c>
      <c r="B7" s="1" t="s">
        <v>53</v>
      </c>
      <c r="C7" s="1" t="s">
        <v>54</v>
      </c>
      <c r="D7" s="1" t="s">
        <v>28</v>
      </c>
      <c r="E7" s="20">
        <v>78513.350000000006</v>
      </c>
      <c r="F7" s="9">
        <v>12365</v>
      </c>
      <c r="G7" s="9" t="s">
        <v>55</v>
      </c>
      <c r="H7" s="30">
        <v>44372</v>
      </c>
      <c r="I7" s="11" t="s">
        <v>29</v>
      </c>
    </row>
    <row r="8" spans="1:9" x14ac:dyDescent="0.3">
      <c r="A8" s="8">
        <f>IF(B8&lt;&gt;"",ROWS($B$6:B8),"")</f>
        <v>3</v>
      </c>
      <c r="B8" s="1" t="s">
        <v>79</v>
      </c>
      <c r="C8" s="1" t="s">
        <v>80</v>
      </c>
      <c r="D8" s="1" t="s">
        <v>28</v>
      </c>
      <c r="E8" s="20">
        <v>60245.82</v>
      </c>
      <c r="F8" s="9">
        <v>10067</v>
      </c>
      <c r="G8" s="9" t="s">
        <v>44</v>
      </c>
      <c r="H8" s="30">
        <v>44344</v>
      </c>
      <c r="I8" s="11" t="s">
        <v>61</v>
      </c>
    </row>
    <row r="9" spans="1:9" x14ac:dyDescent="0.3">
      <c r="A9" s="8">
        <f>IF(B9&lt;&gt;"",ROWS($B$6:B9),"")</f>
        <v>4</v>
      </c>
      <c r="B9" s="1" t="s">
        <v>94</v>
      </c>
      <c r="C9" s="1" t="s">
        <v>95</v>
      </c>
      <c r="D9" s="1" t="s">
        <v>28</v>
      </c>
      <c r="E9" s="20">
        <v>55351.31</v>
      </c>
      <c r="F9" s="9">
        <v>12574</v>
      </c>
      <c r="G9" s="9" t="s">
        <v>36</v>
      </c>
      <c r="H9" s="30">
        <v>44351</v>
      </c>
      <c r="I9" s="11" t="s">
        <v>29</v>
      </c>
    </row>
    <row r="10" spans="1:9" x14ac:dyDescent="0.3">
      <c r="A10" s="8">
        <f>IF(B10&lt;&gt;"",ROWS($B$6:B10),"")</f>
        <v>5</v>
      </c>
      <c r="B10" s="1" t="s">
        <v>101</v>
      </c>
      <c r="C10" s="1" t="s">
        <v>102</v>
      </c>
      <c r="D10" s="1" t="s">
        <v>103</v>
      </c>
      <c r="E10" s="20">
        <v>51283.42</v>
      </c>
      <c r="F10" s="9">
        <v>11235</v>
      </c>
      <c r="G10" s="9" t="s">
        <v>36</v>
      </c>
      <c r="H10" s="30">
        <v>44358</v>
      </c>
      <c r="I10" s="11" t="s">
        <v>33</v>
      </c>
    </row>
    <row r="11" spans="1:9" x14ac:dyDescent="0.3">
      <c r="A11" s="8">
        <f>IF(B11&lt;&gt;"",ROWS($B$6:B11),"")</f>
        <v>6</v>
      </c>
      <c r="B11" s="1" t="s">
        <v>153</v>
      </c>
      <c r="C11" s="1" t="s">
        <v>154</v>
      </c>
      <c r="D11" s="1" t="s">
        <v>28</v>
      </c>
      <c r="E11" s="20">
        <v>25827</v>
      </c>
      <c r="F11" s="9">
        <v>4398</v>
      </c>
      <c r="G11" s="9" t="s">
        <v>119</v>
      </c>
      <c r="H11" s="30">
        <v>44365</v>
      </c>
      <c r="I11" s="11" t="s">
        <v>89</v>
      </c>
    </row>
    <row r="12" spans="1:9" x14ac:dyDescent="0.3">
      <c r="A12" s="8">
        <f>IF(B12&lt;&gt;"",ROWS($B$6:B12),"")</f>
        <v>7</v>
      </c>
      <c r="B12" s="1" t="s">
        <v>106</v>
      </c>
      <c r="C12" s="1" t="s">
        <v>107</v>
      </c>
      <c r="D12" s="1" t="s">
        <v>28</v>
      </c>
      <c r="E12" s="20">
        <v>19507.53</v>
      </c>
      <c r="F12" s="9">
        <v>4464</v>
      </c>
      <c r="G12" s="9" t="s">
        <v>44</v>
      </c>
      <c r="H12" s="30">
        <v>44337</v>
      </c>
      <c r="I12" s="11" t="s">
        <v>52</v>
      </c>
    </row>
    <row r="13" spans="1:9" x14ac:dyDescent="0.3">
      <c r="A13" s="8">
        <f>IF(B13&lt;&gt;"",ROWS($B$6:B13),"")</f>
        <v>8</v>
      </c>
      <c r="B13" s="1" t="s">
        <v>179</v>
      </c>
      <c r="C13" s="1" t="s">
        <v>180</v>
      </c>
      <c r="D13" s="1" t="s">
        <v>28</v>
      </c>
      <c r="E13" s="20">
        <v>16752.89</v>
      </c>
      <c r="F13" s="9">
        <v>2949</v>
      </c>
      <c r="G13" s="9" t="s">
        <v>163</v>
      </c>
      <c r="H13" s="30">
        <v>44344</v>
      </c>
      <c r="I13" s="11" t="s">
        <v>52</v>
      </c>
    </row>
    <row r="14" spans="1:9" x14ac:dyDescent="0.3">
      <c r="A14" s="8">
        <f>IF(B14&lt;&gt;"",ROWS($B$6:B14),"")</f>
        <v>9</v>
      </c>
      <c r="B14" s="1" t="s">
        <v>122</v>
      </c>
      <c r="C14" s="1" t="s">
        <v>123</v>
      </c>
      <c r="D14" s="1" t="s">
        <v>124</v>
      </c>
      <c r="E14" s="20">
        <v>15825.29</v>
      </c>
      <c r="F14" s="9">
        <v>3605</v>
      </c>
      <c r="G14" s="9" t="s">
        <v>41</v>
      </c>
      <c r="H14" s="30">
        <v>44372</v>
      </c>
      <c r="I14" s="11" t="s">
        <v>125</v>
      </c>
    </row>
    <row r="15" spans="1:9" x14ac:dyDescent="0.3">
      <c r="A15" s="8">
        <f>IF(B15&lt;&gt;"",ROWS($B$6:B15),"")</f>
        <v>10</v>
      </c>
      <c r="B15" s="1" t="s">
        <v>252</v>
      </c>
      <c r="C15" s="1" t="s">
        <v>253</v>
      </c>
      <c r="D15" s="1" t="s">
        <v>254</v>
      </c>
      <c r="E15" s="20">
        <v>9816.09</v>
      </c>
      <c r="F15" s="9">
        <v>1841</v>
      </c>
      <c r="G15" s="9" t="s">
        <v>128</v>
      </c>
      <c r="H15" s="30">
        <v>44365</v>
      </c>
      <c r="I15" s="11" t="s">
        <v>125</v>
      </c>
    </row>
    <row r="16" spans="1:9" x14ac:dyDescent="0.3">
      <c r="A16" s="8">
        <f>IF(B16&lt;&gt;"",ROWS($B$6:B16),"")</f>
        <v>11</v>
      </c>
      <c r="B16" s="1" t="s">
        <v>114</v>
      </c>
      <c r="C16" s="1" t="s">
        <v>115</v>
      </c>
      <c r="D16" s="1" t="s">
        <v>28</v>
      </c>
      <c r="E16" s="20">
        <v>7403.07</v>
      </c>
      <c r="F16" s="9">
        <v>1225</v>
      </c>
      <c r="G16" s="9" t="s">
        <v>262</v>
      </c>
      <c r="H16" s="30">
        <v>44330</v>
      </c>
      <c r="I16" s="11" t="s">
        <v>116</v>
      </c>
    </row>
    <row r="17" spans="1:9" x14ac:dyDescent="0.3">
      <c r="A17" s="8">
        <f>IF(B17&lt;&gt;"",ROWS($B$6:B17),"")</f>
        <v>12</v>
      </c>
      <c r="B17" s="1" t="s">
        <v>281</v>
      </c>
      <c r="C17" s="1" t="s">
        <v>282</v>
      </c>
      <c r="D17" s="1" t="s">
        <v>642</v>
      </c>
      <c r="E17" s="20">
        <v>6158.4</v>
      </c>
      <c r="F17" s="9">
        <v>1178</v>
      </c>
      <c r="G17" s="9" t="s">
        <v>333</v>
      </c>
      <c r="H17" s="30">
        <v>44134</v>
      </c>
      <c r="I17" s="11" t="s">
        <v>167</v>
      </c>
    </row>
    <row r="18" spans="1:9" x14ac:dyDescent="0.3">
      <c r="A18" s="8">
        <f>IF(B18&lt;&gt;"",ROWS($B$6:B18),"")</f>
        <v>13</v>
      </c>
      <c r="B18" s="1" t="s">
        <v>289</v>
      </c>
      <c r="C18" s="1" t="s">
        <v>290</v>
      </c>
      <c r="D18" s="1" t="s">
        <v>28</v>
      </c>
      <c r="E18" s="20">
        <v>5966.17</v>
      </c>
      <c r="F18" s="9">
        <v>1079</v>
      </c>
      <c r="G18" s="9" t="s">
        <v>128</v>
      </c>
      <c r="H18" s="30">
        <v>44365</v>
      </c>
      <c r="I18" s="11" t="s">
        <v>116</v>
      </c>
    </row>
    <row r="19" spans="1:9" x14ac:dyDescent="0.3">
      <c r="A19" s="8">
        <f>IF(B19&lt;&gt;"",ROWS($B$6:B19),"")</f>
        <v>14</v>
      </c>
      <c r="B19" s="1" t="s">
        <v>304</v>
      </c>
      <c r="C19" s="1" t="s">
        <v>305</v>
      </c>
      <c r="D19" s="1" t="s">
        <v>306</v>
      </c>
      <c r="E19" s="20">
        <v>5783.58</v>
      </c>
      <c r="F19" s="9">
        <v>1012</v>
      </c>
      <c r="G19" s="9" t="s">
        <v>32</v>
      </c>
      <c r="H19" s="30">
        <v>44358</v>
      </c>
      <c r="I19" s="11" t="s">
        <v>116</v>
      </c>
    </row>
    <row r="20" spans="1:9" x14ac:dyDescent="0.3">
      <c r="A20" s="8">
        <f>IF(B20&lt;&gt;"",ROWS($B$6:B20),"")</f>
        <v>15</v>
      </c>
      <c r="B20" s="1" t="s">
        <v>108</v>
      </c>
      <c r="C20" s="1" t="s">
        <v>109</v>
      </c>
      <c r="D20" s="1" t="s">
        <v>28</v>
      </c>
      <c r="E20" s="20">
        <v>4809.67</v>
      </c>
      <c r="F20" s="9">
        <v>1043</v>
      </c>
      <c r="G20" s="9" t="s">
        <v>119</v>
      </c>
      <c r="H20" s="30">
        <v>44323</v>
      </c>
      <c r="I20" s="11" t="s">
        <v>37</v>
      </c>
    </row>
    <row r="21" spans="1:9" x14ac:dyDescent="0.3">
      <c r="A21" s="8">
        <f>IF(B21&lt;&gt;"",ROWS($B$6:B21),"")</f>
        <v>16</v>
      </c>
      <c r="B21" s="1" t="s">
        <v>264</v>
      </c>
      <c r="C21" s="1" t="s">
        <v>265</v>
      </c>
      <c r="D21" s="1" t="s">
        <v>266</v>
      </c>
      <c r="E21" s="20">
        <v>4747.3999999999996</v>
      </c>
      <c r="F21" s="9">
        <v>841</v>
      </c>
      <c r="G21" s="9" t="s">
        <v>128</v>
      </c>
      <c r="H21" s="30">
        <v>44344</v>
      </c>
      <c r="I21" s="11" t="s">
        <v>116</v>
      </c>
    </row>
    <row r="22" spans="1:9" x14ac:dyDescent="0.3">
      <c r="A22" s="8">
        <f>IF(B22&lt;&gt;"",ROWS($B$6:B22),"")</f>
        <v>17</v>
      </c>
      <c r="B22" s="1" t="s">
        <v>356</v>
      </c>
      <c r="C22" s="1" t="s">
        <v>357</v>
      </c>
      <c r="D22" s="1" t="s">
        <v>145</v>
      </c>
      <c r="E22" s="20">
        <v>3485.2</v>
      </c>
      <c r="F22" s="9">
        <v>1052</v>
      </c>
      <c r="G22" s="9">
        <v>13</v>
      </c>
      <c r="H22" s="30">
        <v>44365</v>
      </c>
      <c r="I22" s="11" t="s">
        <v>167</v>
      </c>
    </row>
    <row r="23" spans="1:9" x14ac:dyDescent="0.3">
      <c r="A23" s="8">
        <f>IF(B23&lt;&gt;"",ROWS($B$6:B23),"")</f>
        <v>18</v>
      </c>
      <c r="B23" s="1" t="s">
        <v>371</v>
      </c>
      <c r="C23" s="1" t="s">
        <v>372</v>
      </c>
      <c r="D23" s="1" t="s">
        <v>373</v>
      </c>
      <c r="E23" s="20">
        <v>3280.5</v>
      </c>
      <c r="F23" s="9">
        <v>578</v>
      </c>
      <c r="G23" s="9" t="s">
        <v>128</v>
      </c>
      <c r="H23" s="30">
        <v>44351</v>
      </c>
      <c r="I23" s="11" t="s">
        <v>116</v>
      </c>
    </row>
    <row r="24" spans="1:9" x14ac:dyDescent="0.3">
      <c r="A24" s="8">
        <f>IF(B24&lt;&gt;"",ROWS($B$6:B24),"")</f>
        <v>19</v>
      </c>
      <c r="B24" s="1" t="s">
        <v>229</v>
      </c>
      <c r="C24" s="1" t="s">
        <v>230</v>
      </c>
      <c r="D24" s="1" t="s">
        <v>112</v>
      </c>
      <c r="E24" s="20">
        <v>2941</v>
      </c>
      <c r="F24" s="9">
        <v>487</v>
      </c>
      <c r="G24" s="9" t="s">
        <v>158</v>
      </c>
      <c r="H24" s="30">
        <v>44337</v>
      </c>
      <c r="I24" s="11" t="s">
        <v>89</v>
      </c>
    </row>
    <row r="25" spans="1:9" x14ac:dyDescent="0.3">
      <c r="A25" s="8">
        <f>IF(B25&lt;&gt;"",ROWS($B$6:B25),"")</f>
        <v>20</v>
      </c>
      <c r="B25" s="1" t="s">
        <v>126</v>
      </c>
      <c r="C25" s="1" t="s">
        <v>127</v>
      </c>
      <c r="D25" s="1" t="s">
        <v>28</v>
      </c>
      <c r="E25" s="20">
        <v>2343.4699999999998</v>
      </c>
      <c r="F25" s="9">
        <v>524</v>
      </c>
      <c r="G25" s="9" t="s">
        <v>163</v>
      </c>
      <c r="H25" s="30">
        <v>44316</v>
      </c>
      <c r="I25" s="11" t="s">
        <v>52</v>
      </c>
    </row>
    <row r="26" spans="1:9" x14ac:dyDescent="0.3">
      <c r="A26" s="8">
        <f>IF(B26&lt;&gt;"",ROWS($B$6:B26),"")</f>
        <v>21</v>
      </c>
      <c r="B26" s="1" t="s">
        <v>405</v>
      </c>
      <c r="C26" s="1" t="s">
        <v>406</v>
      </c>
      <c r="D26" s="1" t="s">
        <v>644</v>
      </c>
      <c r="E26" s="20">
        <v>2243</v>
      </c>
      <c r="F26" s="9">
        <v>1017</v>
      </c>
      <c r="G26" s="9">
        <v>6</v>
      </c>
      <c r="H26" s="30">
        <v>44358</v>
      </c>
      <c r="I26" s="11" t="s">
        <v>167</v>
      </c>
    </row>
    <row r="27" spans="1:9" x14ac:dyDescent="0.3">
      <c r="A27" s="8">
        <f>IF(B27&lt;&gt;"",ROWS($B$6:B27),"")</f>
        <v>22</v>
      </c>
      <c r="B27" s="1" t="s">
        <v>348</v>
      </c>
      <c r="C27" s="1" t="s">
        <v>348</v>
      </c>
      <c r="D27" s="1" t="s">
        <v>57</v>
      </c>
      <c r="E27" s="20">
        <v>2067.7200000000003</v>
      </c>
      <c r="F27" s="9">
        <v>426</v>
      </c>
      <c r="G27" s="9" t="s">
        <v>341</v>
      </c>
      <c r="H27" s="30">
        <v>44344</v>
      </c>
      <c r="I27" s="11" t="s">
        <v>349</v>
      </c>
    </row>
    <row r="28" spans="1:9" x14ac:dyDescent="0.3">
      <c r="A28" s="8">
        <f>IF(B28&lt;&gt;"",ROWS($B$6:B28),"")</f>
        <v>23</v>
      </c>
      <c r="B28" s="1" t="s">
        <v>391</v>
      </c>
      <c r="C28" s="1" t="s">
        <v>392</v>
      </c>
      <c r="D28" s="1" t="s">
        <v>112</v>
      </c>
      <c r="E28" s="20">
        <v>2016.95</v>
      </c>
      <c r="F28" s="9">
        <v>331</v>
      </c>
      <c r="G28" s="9">
        <v>5</v>
      </c>
      <c r="H28" s="30">
        <v>44372</v>
      </c>
      <c r="I28" s="11" t="s">
        <v>167</v>
      </c>
    </row>
    <row r="29" spans="1:9" x14ac:dyDescent="0.3">
      <c r="A29" s="8">
        <f>IF(B29&lt;&gt;"",ROWS($B$6:B29),"")</f>
        <v>24</v>
      </c>
      <c r="B29" s="1" t="s">
        <v>425</v>
      </c>
      <c r="C29" s="1" t="s">
        <v>425</v>
      </c>
      <c r="D29" s="1" t="s">
        <v>28</v>
      </c>
      <c r="E29" s="20">
        <v>1959.44</v>
      </c>
      <c r="F29" s="9">
        <v>340</v>
      </c>
      <c r="G29" s="9" t="s">
        <v>163</v>
      </c>
      <c r="H29" s="30">
        <v>44351</v>
      </c>
      <c r="I29" s="11" t="s">
        <v>125</v>
      </c>
    </row>
    <row r="30" spans="1:9" x14ac:dyDescent="0.3">
      <c r="A30" s="8">
        <f>IF(B30&lt;&gt;"",ROWS($B$6:B30),"")</f>
        <v>25</v>
      </c>
      <c r="B30" s="1" t="s">
        <v>204</v>
      </c>
      <c r="C30" s="1" t="s">
        <v>205</v>
      </c>
      <c r="D30" s="1" t="s">
        <v>206</v>
      </c>
      <c r="E30" s="20">
        <v>1857.92</v>
      </c>
      <c r="F30" s="9">
        <v>276</v>
      </c>
      <c r="G30" s="9" t="s">
        <v>341</v>
      </c>
      <c r="H30" s="30">
        <v>44330</v>
      </c>
      <c r="I30" s="11" t="s">
        <v>208</v>
      </c>
    </row>
    <row r="31" spans="1:9" x14ac:dyDescent="0.3">
      <c r="A31" s="8">
        <f>IF(B31&lt;&gt;"",ROWS($B$6:B31),"")</f>
        <v>26</v>
      </c>
      <c r="B31" s="1" t="s">
        <v>177</v>
      </c>
      <c r="C31" s="1" t="s">
        <v>178</v>
      </c>
      <c r="D31" s="1" t="s">
        <v>28</v>
      </c>
      <c r="E31" s="20">
        <v>1578.95</v>
      </c>
      <c r="F31" s="9">
        <v>286</v>
      </c>
      <c r="G31" s="9" t="s">
        <v>341</v>
      </c>
      <c r="H31" s="30">
        <v>44323</v>
      </c>
      <c r="I31" s="11" t="s">
        <v>37</v>
      </c>
    </row>
    <row r="32" spans="1:9" x14ac:dyDescent="0.3">
      <c r="A32" s="8">
        <f>IF(B32&lt;&gt;"",ROWS($B$6:B32),"")</f>
        <v>27</v>
      </c>
      <c r="B32" s="1" t="s">
        <v>330</v>
      </c>
      <c r="C32" s="1" t="s">
        <v>331</v>
      </c>
      <c r="D32" s="1" t="s">
        <v>332</v>
      </c>
      <c r="E32" s="20">
        <v>1421</v>
      </c>
      <c r="F32" s="9">
        <v>272</v>
      </c>
      <c r="G32" s="9" t="s">
        <v>333</v>
      </c>
      <c r="H32" s="30">
        <v>44080</v>
      </c>
      <c r="I32" s="11" t="s">
        <v>334</v>
      </c>
    </row>
    <row r="33" spans="1:9" x14ac:dyDescent="0.3">
      <c r="A33" s="8">
        <f>IF(B33&lt;&gt;"",ROWS($B$6:B33),"")</f>
        <v>28</v>
      </c>
      <c r="B33" s="1" t="s">
        <v>187</v>
      </c>
      <c r="C33" s="1" t="s">
        <v>188</v>
      </c>
      <c r="D33" s="1" t="s">
        <v>28</v>
      </c>
      <c r="E33" s="20">
        <v>1399</v>
      </c>
      <c r="F33" s="9">
        <v>268</v>
      </c>
      <c r="G33" s="9" t="s">
        <v>463</v>
      </c>
      <c r="H33" s="30">
        <v>44323</v>
      </c>
      <c r="I33" s="11" t="s">
        <v>52</v>
      </c>
    </row>
    <row r="34" spans="1:9" x14ac:dyDescent="0.3">
      <c r="A34" s="8">
        <f>IF(B34&lt;&gt;"",ROWS($B$6:B34),"")</f>
        <v>29</v>
      </c>
      <c r="B34" s="1" t="s">
        <v>193</v>
      </c>
      <c r="C34" s="1" t="s">
        <v>194</v>
      </c>
      <c r="D34" s="1" t="s">
        <v>195</v>
      </c>
      <c r="E34" s="20">
        <v>1272.5999999999985</v>
      </c>
      <c r="F34" s="9">
        <v>259</v>
      </c>
      <c r="G34" s="9" t="s">
        <v>463</v>
      </c>
      <c r="H34" s="30">
        <v>44316</v>
      </c>
      <c r="I34" s="11" t="s">
        <v>125</v>
      </c>
    </row>
    <row r="35" spans="1:9" x14ac:dyDescent="0.3">
      <c r="A35" s="8">
        <f>IF(B35&lt;&gt;"",ROWS($B$6:B35),"")</f>
        <v>30</v>
      </c>
      <c r="B35" s="1" t="s">
        <v>164</v>
      </c>
      <c r="C35" s="1" t="s">
        <v>165</v>
      </c>
      <c r="D35" s="1" t="s">
        <v>166</v>
      </c>
      <c r="E35" s="20">
        <v>1189</v>
      </c>
      <c r="F35" s="9">
        <v>226</v>
      </c>
      <c r="G35" s="9" t="s">
        <v>341</v>
      </c>
      <c r="H35" s="30">
        <v>44316</v>
      </c>
      <c r="I35" s="11" t="s">
        <v>167</v>
      </c>
    </row>
    <row r="36" spans="1:9" x14ac:dyDescent="0.3">
      <c r="A36" s="8">
        <f>IF(B36&lt;&gt;"",ROWS($B$6:B36),"")</f>
        <v>31</v>
      </c>
      <c r="B36" s="1" t="s">
        <v>466</v>
      </c>
      <c r="C36" s="1" t="s">
        <v>467</v>
      </c>
      <c r="D36" s="1" t="s">
        <v>329</v>
      </c>
      <c r="E36" s="20">
        <v>1156</v>
      </c>
      <c r="F36" s="9">
        <v>208</v>
      </c>
      <c r="G36" s="9" t="s">
        <v>119</v>
      </c>
      <c r="H36" s="30">
        <v>44358</v>
      </c>
      <c r="I36" s="11" t="s">
        <v>167</v>
      </c>
    </row>
    <row r="37" spans="1:9" x14ac:dyDescent="0.3">
      <c r="A37" s="8">
        <f>IF(B37&lt;&gt;"",ROWS($B$6:B37),"")</f>
        <v>32</v>
      </c>
      <c r="B37" s="1" t="s">
        <v>231</v>
      </c>
      <c r="C37" s="1" t="s">
        <v>232</v>
      </c>
      <c r="D37" s="1" t="s">
        <v>28</v>
      </c>
      <c r="E37" s="20">
        <v>1014.6900000000002</v>
      </c>
      <c r="F37" s="9">
        <v>159</v>
      </c>
      <c r="G37" s="9" t="s">
        <v>113</v>
      </c>
      <c r="H37" s="30">
        <v>44337</v>
      </c>
      <c r="I37" s="11" t="s">
        <v>116</v>
      </c>
    </row>
    <row r="38" spans="1:9" x14ac:dyDescent="0.3">
      <c r="A38" s="8">
        <f>IF(B38&lt;&gt;"",ROWS($B$6:B38),"")</f>
        <v>33</v>
      </c>
      <c r="B38" s="1" t="s">
        <v>117</v>
      </c>
      <c r="C38" s="1" t="s">
        <v>118</v>
      </c>
      <c r="D38" s="1" t="s">
        <v>28</v>
      </c>
      <c r="E38" s="20">
        <v>748.5</v>
      </c>
      <c r="F38" s="9">
        <v>121</v>
      </c>
      <c r="G38" s="9" t="s">
        <v>262</v>
      </c>
      <c r="H38" s="30">
        <v>44323</v>
      </c>
      <c r="I38" s="11" t="s">
        <v>33</v>
      </c>
    </row>
    <row r="39" spans="1:9" x14ac:dyDescent="0.3">
      <c r="A39" s="8">
        <f>IF(B39&lt;&gt;"",ROWS($B$6:B39),"")</f>
        <v>34</v>
      </c>
      <c r="B39" s="1" t="s">
        <v>396</v>
      </c>
      <c r="C39" s="1" t="s">
        <v>397</v>
      </c>
      <c r="D39" s="1" t="s">
        <v>112</v>
      </c>
      <c r="E39" s="20">
        <v>739.56999999999994</v>
      </c>
      <c r="F39" s="9">
        <v>158</v>
      </c>
      <c r="G39" s="9" t="s">
        <v>463</v>
      </c>
      <c r="H39" s="30">
        <v>44344</v>
      </c>
      <c r="I39" s="11" t="s">
        <v>167</v>
      </c>
    </row>
    <row r="40" spans="1:9" x14ac:dyDescent="0.3">
      <c r="A40" s="8">
        <f>IF(B40&lt;&gt;"",ROWS($B$6:B40),"")</f>
        <v>35</v>
      </c>
      <c r="B40" s="1" t="s">
        <v>358</v>
      </c>
      <c r="C40" s="1" t="s">
        <v>359</v>
      </c>
      <c r="D40" s="1" t="s">
        <v>360</v>
      </c>
      <c r="E40" s="20">
        <v>701</v>
      </c>
      <c r="F40" s="9">
        <v>171</v>
      </c>
      <c r="G40" s="9" t="s">
        <v>333</v>
      </c>
      <c r="H40" s="30">
        <v>44330</v>
      </c>
      <c r="I40" s="11" t="s">
        <v>334</v>
      </c>
    </row>
    <row r="41" spans="1:9" x14ac:dyDescent="0.3">
      <c r="A41" s="8">
        <f>IF(B41&lt;&gt;"",ROWS($B$6:B41),"")</f>
        <v>36</v>
      </c>
      <c r="B41" s="1" t="s">
        <v>327</v>
      </c>
      <c r="C41" s="1" t="s">
        <v>328</v>
      </c>
      <c r="D41" s="1" t="s">
        <v>329</v>
      </c>
      <c r="E41" s="20">
        <v>681.1</v>
      </c>
      <c r="F41" s="9">
        <v>306</v>
      </c>
      <c r="G41" s="9" t="s">
        <v>207</v>
      </c>
      <c r="H41" s="30">
        <v>44113</v>
      </c>
      <c r="I41" s="11" t="s">
        <v>116</v>
      </c>
    </row>
    <row r="42" spans="1:9" x14ac:dyDescent="0.3">
      <c r="A42" s="8">
        <f>IF(B42&lt;&gt;"",ROWS($B$6:B42),"")</f>
        <v>37</v>
      </c>
      <c r="B42" s="1" t="s">
        <v>278</v>
      </c>
      <c r="C42" s="1" t="s">
        <v>279</v>
      </c>
      <c r="D42" s="1" t="s">
        <v>28</v>
      </c>
      <c r="E42" s="20">
        <v>678.9</v>
      </c>
      <c r="F42" s="9">
        <v>116</v>
      </c>
      <c r="G42" s="9" t="s">
        <v>338</v>
      </c>
      <c r="H42" s="30">
        <v>44337</v>
      </c>
      <c r="I42" s="11" t="s">
        <v>116</v>
      </c>
    </row>
    <row r="43" spans="1:9" x14ac:dyDescent="0.3">
      <c r="A43" s="8">
        <f>IF(B43&lt;&gt;"",ROWS($B$6:B43),"")</f>
        <v>38</v>
      </c>
      <c r="B43" s="1" t="s">
        <v>400</v>
      </c>
      <c r="C43" s="1" t="s">
        <v>401</v>
      </c>
      <c r="D43" s="1" t="s">
        <v>402</v>
      </c>
      <c r="E43" s="20">
        <v>571</v>
      </c>
      <c r="F43" s="9">
        <v>159</v>
      </c>
      <c r="G43" s="9" t="s">
        <v>333</v>
      </c>
      <c r="H43" s="30">
        <v>44114</v>
      </c>
      <c r="I43" s="11" t="s">
        <v>334</v>
      </c>
    </row>
    <row r="44" spans="1:9" x14ac:dyDescent="0.3">
      <c r="A44" s="8">
        <f>IF(B44&lt;&gt;"",ROWS($B$6:B44),"")</f>
        <v>39</v>
      </c>
      <c r="B44" s="1" t="s">
        <v>293</v>
      </c>
      <c r="C44" s="1" t="s">
        <v>294</v>
      </c>
      <c r="D44" s="1" t="s">
        <v>295</v>
      </c>
      <c r="E44" s="20">
        <v>544.6</v>
      </c>
      <c r="F44" s="9">
        <v>211</v>
      </c>
      <c r="G44" s="9">
        <v>3</v>
      </c>
      <c r="H44" s="30">
        <v>44106</v>
      </c>
      <c r="I44" s="11" t="s">
        <v>296</v>
      </c>
    </row>
    <row r="45" spans="1:9" x14ac:dyDescent="0.3">
      <c r="A45" s="8">
        <f>IF(B45&lt;&gt;"",ROWS($B$6:B45),"")</f>
        <v>40</v>
      </c>
      <c r="B45" s="1" t="s">
        <v>227</v>
      </c>
      <c r="C45" s="1" t="s">
        <v>228</v>
      </c>
      <c r="D45" s="1" t="s">
        <v>112</v>
      </c>
      <c r="E45" s="20">
        <v>531.29999999999995</v>
      </c>
      <c r="F45" s="9">
        <v>101</v>
      </c>
      <c r="G45" s="9" t="s">
        <v>158</v>
      </c>
      <c r="H45" s="30">
        <v>44323</v>
      </c>
      <c r="I45" s="11" t="s">
        <v>152</v>
      </c>
    </row>
    <row r="46" spans="1:9" x14ac:dyDescent="0.3">
      <c r="A46" s="8">
        <f>IF(B46&lt;&gt;"",ROWS($B$6:B46),"")</f>
        <v>41</v>
      </c>
      <c r="B46" s="1" t="s">
        <v>506</v>
      </c>
      <c r="C46" s="1" t="s">
        <v>507</v>
      </c>
      <c r="D46" s="1" t="s">
        <v>508</v>
      </c>
      <c r="E46" s="20">
        <v>366.5</v>
      </c>
      <c r="F46" s="9">
        <v>237</v>
      </c>
      <c r="G46" s="9" t="s">
        <v>207</v>
      </c>
      <c r="H46" s="30">
        <v>43749</v>
      </c>
      <c r="I46" s="11" t="s">
        <v>116</v>
      </c>
    </row>
    <row r="47" spans="1:9" x14ac:dyDescent="0.3">
      <c r="A47" s="8">
        <f>IF(B47&lt;&gt;"",ROWS($B$6:B47),"")</f>
        <v>42</v>
      </c>
      <c r="B47" s="1" t="s">
        <v>540</v>
      </c>
      <c r="C47" s="1" t="s">
        <v>541</v>
      </c>
      <c r="D47" s="1" t="s">
        <v>542</v>
      </c>
      <c r="E47" s="20">
        <v>339</v>
      </c>
      <c r="F47" s="9">
        <v>130</v>
      </c>
      <c r="G47" s="9">
        <v>2</v>
      </c>
      <c r="H47" s="30">
        <v>43987</v>
      </c>
      <c r="I47" s="11" t="s">
        <v>410</v>
      </c>
    </row>
    <row r="48" spans="1:9" x14ac:dyDescent="0.3">
      <c r="A48" s="8">
        <f>IF(B48&lt;&gt;"",ROWS($B$6:B48),"")</f>
        <v>43</v>
      </c>
      <c r="B48" s="1" t="s">
        <v>552</v>
      </c>
      <c r="C48" s="1" t="s">
        <v>553</v>
      </c>
      <c r="D48" s="1" t="s">
        <v>554</v>
      </c>
      <c r="E48" s="20">
        <v>318</v>
      </c>
      <c r="F48" s="9">
        <v>170</v>
      </c>
      <c r="G48" s="9" t="s">
        <v>207</v>
      </c>
      <c r="H48" s="30">
        <v>43700</v>
      </c>
      <c r="I48" s="11" t="s">
        <v>33</v>
      </c>
    </row>
    <row r="49" spans="1:9" x14ac:dyDescent="0.3">
      <c r="A49" s="8">
        <f>IF(B49&lt;&gt;"",ROWS($B$6:B49),"")</f>
        <v>44</v>
      </c>
      <c r="B49" s="1" t="s">
        <v>379</v>
      </c>
      <c r="C49" s="1" t="s">
        <v>380</v>
      </c>
      <c r="D49" s="1" t="s">
        <v>381</v>
      </c>
      <c r="E49" s="20">
        <v>301</v>
      </c>
      <c r="F49" s="9">
        <v>52</v>
      </c>
      <c r="G49" s="9" t="s">
        <v>207</v>
      </c>
      <c r="H49" s="30">
        <v>44344</v>
      </c>
      <c r="I49" s="11" t="s">
        <v>263</v>
      </c>
    </row>
    <row r="50" spans="1:9" x14ac:dyDescent="0.3">
      <c r="A50" s="8">
        <f>IF(B50&lt;&gt;"",ROWS($B$6:B50),"")</f>
        <v>45</v>
      </c>
      <c r="B50" s="1" t="s">
        <v>417</v>
      </c>
      <c r="C50" s="1" t="s">
        <v>418</v>
      </c>
      <c r="D50" s="1" t="s">
        <v>419</v>
      </c>
      <c r="E50" s="20">
        <v>266</v>
      </c>
      <c r="F50" s="9">
        <v>68</v>
      </c>
      <c r="G50" s="9">
        <v>1</v>
      </c>
      <c r="H50" s="30">
        <v>42654</v>
      </c>
      <c r="I50" s="11" t="s">
        <v>334</v>
      </c>
    </row>
    <row r="51" spans="1:9" x14ac:dyDescent="0.3">
      <c r="A51" s="8">
        <f>IF(B51&lt;&gt;"",ROWS($B$6:B51),"")</f>
        <v>46</v>
      </c>
      <c r="B51" s="1" t="s">
        <v>398</v>
      </c>
      <c r="C51" s="1" t="s">
        <v>399</v>
      </c>
      <c r="D51" s="1" t="s">
        <v>98</v>
      </c>
      <c r="E51" s="20">
        <v>254</v>
      </c>
      <c r="F51" s="9">
        <v>52</v>
      </c>
      <c r="G51" s="9" t="s">
        <v>207</v>
      </c>
      <c r="H51" s="30">
        <v>44316</v>
      </c>
      <c r="I51" s="11" t="s">
        <v>263</v>
      </c>
    </row>
    <row r="52" spans="1:9" x14ac:dyDescent="0.3">
      <c r="A52" s="8">
        <f>IF(B52&lt;&gt;"",ROWS($B$6:B52),"")</f>
        <v>47</v>
      </c>
      <c r="B52" s="1" t="s">
        <v>480</v>
      </c>
      <c r="C52" s="1" t="s">
        <v>481</v>
      </c>
      <c r="D52" s="1" t="s">
        <v>482</v>
      </c>
      <c r="E52" s="20">
        <v>220</v>
      </c>
      <c r="F52" s="9">
        <v>130</v>
      </c>
      <c r="G52" s="9" t="s">
        <v>207</v>
      </c>
      <c r="H52" s="30">
        <v>43861</v>
      </c>
      <c r="I52" s="11" t="s">
        <v>116</v>
      </c>
    </row>
    <row r="53" spans="1:9" x14ac:dyDescent="0.3">
      <c r="A53" s="8">
        <f>IF(B53&lt;&gt;"",ROWS($B$6:B53),"")</f>
        <v>48</v>
      </c>
      <c r="B53" s="1" t="s">
        <v>451</v>
      </c>
      <c r="C53" s="1" t="s">
        <v>452</v>
      </c>
      <c r="D53" s="1" t="s">
        <v>453</v>
      </c>
      <c r="E53" s="20">
        <v>200</v>
      </c>
      <c r="F53" s="9">
        <v>70</v>
      </c>
      <c r="G53" s="9">
        <v>1</v>
      </c>
      <c r="H53" s="30">
        <v>43435</v>
      </c>
      <c r="I53" s="11" t="s">
        <v>334</v>
      </c>
    </row>
    <row r="54" spans="1:9" x14ac:dyDescent="0.3">
      <c r="A54" s="8">
        <f>IF(B54&lt;&gt;"",ROWS($B$6:B54),"")</f>
        <v>49</v>
      </c>
      <c r="B54" s="1" t="s">
        <v>527</v>
      </c>
      <c r="C54" s="1" t="s">
        <v>528</v>
      </c>
      <c r="D54" s="1" t="s">
        <v>529</v>
      </c>
      <c r="E54" s="20">
        <v>192</v>
      </c>
      <c r="F54" s="9">
        <v>120</v>
      </c>
      <c r="G54" s="9" t="s">
        <v>207</v>
      </c>
      <c r="H54" s="30">
        <v>43875</v>
      </c>
      <c r="I54" s="11" t="s">
        <v>125</v>
      </c>
    </row>
    <row r="55" spans="1:9" x14ac:dyDescent="0.3">
      <c r="A55" s="8">
        <f>IF(B55&lt;&gt;"",ROWS($B$6:B55),"")</f>
        <v>50</v>
      </c>
      <c r="B55" s="1" t="s">
        <v>582</v>
      </c>
      <c r="C55" s="1" t="s">
        <v>583</v>
      </c>
      <c r="D55" s="1" t="s">
        <v>28</v>
      </c>
      <c r="E55" s="20">
        <v>174.5</v>
      </c>
      <c r="F55" s="9">
        <v>98</v>
      </c>
      <c r="G55" s="9" t="s">
        <v>207</v>
      </c>
      <c r="H55" s="30">
        <v>43721</v>
      </c>
      <c r="I55" s="11" t="s">
        <v>116</v>
      </c>
    </row>
    <row r="56" spans="1:9" x14ac:dyDescent="0.3">
      <c r="A56" s="8">
        <f>IF(B56&lt;&gt;"",ROWS($B$6:B56),"")</f>
        <v>51</v>
      </c>
      <c r="B56" s="1" t="s">
        <v>504</v>
      </c>
      <c r="C56" s="1" t="s">
        <v>505</v>
      </c>
      <c r="D56" s="1" t="s">
        <v>249</v>
      </c>
      <c r="E56" s="20">
        <v>164</v>
      </c>
      <c r="F56" s="9">
        <v>99</v>
      </c>
      <c r="G56" s="9" t="s">
        <v>207</v>
      </c>
      <c r="H56" s="30">
        <v>44099</v>
      </c>
      <c r="I56" s="11" t="s">
        <v>125</v>
      </c>
    </row>
    <row r="57" spans="1:9" x14ac:dyDescent="0.3">
      <c r="A57" s="8">
        <f>IF(B57&lt;&gt;"",ROWS($B$6:B57),"")</f>
        <v>52</v>
      </c>
      <c r="B57" s="1" t="s">
        <v>591</v>
      </c>
      <c r="C57" s="1" t="s">
        <v>592</v>
      </c>
      <c r="D57" s="1" t="s">
        <v>593</v>
      </c>
      <c r="E57" s="20">
        <v>135</v>
      </c>
      <c r="F57" s="9">
        <v>83</v>
      </c>
      <c r="G57" s="9" t="s">
        <v>207</v>
      </c>
      <c r="H57" s="30">
        <v>44129</v>
      </c>
      <c r="I57" s="11" t="s">
        <v>116</v>
      </c>
    </row>
    <row r="58" spans="1:9" x14ac:dyDescent="0.3">
      <c r="A58" s="8">
        <f>IF(B58&lt;&gt;"",ROWS($B$6:B58),"")</f>
        <v>53</v>
      </c>
      <c r="B58" s="1" t="s">
        <v>502</v>
      </c>
      <c r="C58" s="1" t="s">
        <v>503</v>
      </c>
      <c r="D58" s="1" t="s">
        <v>28</v>
      </c>
      <c r="E58" s="20">
        <v>134</v>
      </c>
      <c r="F58" s="9">
        <v>67</v>
      </c>
      <c r="G58" s="9" t="s">
        <v>207</v>
      </c>
      <c r="H58" s="30">
        <v>44092</v>
      </c>
      <c r="I58" s="11" t="s">
        <v>37</v>
      </c>
    </row>
    <row r="59" spans="1:9" x14ac:dyDescent="0.3">
      <c r="A59" s="8">
        <f>IF(B59&lt;&gt;"",ROWS($B$6:B59),"")</f>
        <v>54</v>
      </c>
      <c r="B59" s="1" t="s">
        <v>321</v>
      </c>
      <c r="C59" s="1" t="s">
        <v>322</v>
      </c>
      <c r="D59" s="1" t="s">
        <v>28</v>
      </c>
      <c r="E59" s="20">
        <v>113.10000000000036</v>
      </c>
      <c r="F59" s="9">
        <v>20</v>
      </c>
      <c r="G59" s="9" t="s">
        <v>207</v>
      </c>
      <c r="H59" s="30">
        <v>44337</v>
      </c>
      <c r="I59" s="11" t="s">
        <v>125</v>
      </c>
    </row>
    <row r="60" spans="1:9" x14ac:dyDescent="0.3">
      <c r="A60" s="8">
        <f>IF(B60&lt;&gt;"",ROWS($B$6:B60),"")</f>
        <v>55</v>
      </c>
      <c r="B60" s="1" t="s">
        <v>550</v>
      </c>
      <c r="C60" s="1" t="s">
        <v>551</v>
      </c>
      <c r="D60" s="1" t="s">
        <v>98</v>
      </c>
      <c r="E60" s="20">
        <v>107</v>
      </c>
      <c r="F60" s="9">
        <v>59</v>
      </c>
      <c r="G60" s="9">
        <v>2</v>
      </c>
      <c r="H60" s="30">
        <v>44057</v>
      </c>
      <c r="I60" s="11" t="s">
        <v>296</v>
      </c>
    </row>
    <row r="61" spans="1:9" x14ac:dyDescent="0.3">
      <c r="A61" s="8">
        <f>IF(B61&lt;&gt;"",ROWS($B$6:B61),"")</f>
        <v>56</v>
      </c>
      <c r="B61" s="1" t="s">
        <v>411</v>
      </c>
      <c r="C61" s="1" t="s">
        <v>412</v>
      </c>
      <c r="D61" s="1" t="s">
        <v>640</v>
      </c>
      <c r="E61" s="20">
        <v>96</v>
      </c>
      <c r="F61" s="9">
        <v>24</v>
      </c>
      <c r="G61" s="9">
        <v>1</v>
      </c>
      <c r="H61" s="30">
        <v>42988</v>
      </c>
      <c r="I61" s="11" t="s">
        <v>334</v>
      </c>
    </row>
    <row r="62" spans="1:9" x14ac:dyDescent="0.3">
      <c r="A62" s="8">
        <f>IF(B62&lt;&gt;"",ROWS($B$6:B62),"")</f>
        <v>57</v>
      </c>
      <c r="B62" s="1" t="s">
        <v>430</v>
      </c>
      <c r="C62" s="1" t="s">
        <v>431</v>
      </c>
      <c r="D62" s="1" t="s">
        <v>28</v>
      </c>
      <c r="E62" s="20">
        <v>92</v>
      </c>
      <c r="F62" s="9">
        <v>17</v>
      </c>
      <c r="G62" s="9" t="s">
        <v>333</v>
      </c>
      <c r="H62" s="30">
        <v>44337</v>
      </c>
      <c r="I62" s="11" t="s">
        <v>263</v>
      </c>
    </row>
    <row r="63" spans="1:9" x14ac:dyDescent="0.3">
      <c r="A63" s="8">
        <f>IF(B63&lt;&gt;"",ROWS($B$6:B63),"")</f>
        <v>58</v>
      </c>
      <c r="B63" s="1" t="s">
        <v>448</v>
      </c>
      <c r="C63" s="1" t="s">
        <v>449</v>
      </c>
      <c r="D63" s="1" t="s">
        <v>295</v>
      </c>
      <c r="E63" s="20">
        <v>84</v>
      </c>
      <c r="F63" s="9">
        <v>21</v>
      </c>
      <c r="G63" s="9">
        <v>1</v>
      </c>
      <c r="H63" s="30">
        <v>42301</v>
      </c>
      <c r="I63" s="11" t="s">
        <v>334</v>
      </c>
    </row>
    <row r="64" spans="1:9" x14ac:dyDescent="0.3">
      <c r="A64" s="8">
        <f>IF(B64&lt;&gt;"",ROWS($B$6:B64),"")</f>
        <v>59</v>
      </c>
      <c r="B64" s="1" t="s">
        <v>560</v>
      </c>
      <c r="C64" s="1" t="s">
        <v>561</v>
      </c>
      <c r="D64" s="1" t="s">
        <v>98</v>
      </c>
      <c r="E64" s="20">
        <v>80</v>
      </c>
      <c r="F64" s="9">
        <v>45</v>
      </c>
      <c r="G64" s="9">
        <v>2</v>
      </c>
      <c r="H64" s="30">
        <v>44015</v>
      </c>
      <c r="I64" s="11" t="s">
        <v>296</v>
      </c>
    </row>
    <row r="65" spans="1:9" x14ac:dyDescent="0.3">
      <c r="A65" s="8">
        <f>IF(B65&lt;&gt;"",ROWS($B$6:B65),"")</f>
        <v>60</v>
      </c>
      <c r="B65" s="1" t="s">
        <v>610</v>
      </c>
      <c r="C65" s="1" t="s">
        <v>610</v>
      </c>
      <c r="D65" s="1" t="s">
        <v>249</v>
      </c>
      <c r="E65" s="20">
        <v>79</v>
      </c>
      <c r="F65" s="9">
        <v>17</v>
      </c>
      <c r="G65" s="9" t="s">
        <v>333</v>
      </c>
      <c r="H65" s="30">
        <v>44351</v>
      </c>
      <c r="I65" s="11" t="s">
        <v>549</v>
      </c>
    </row>
    <row r="66" spans="1:9" x14ac:dyDescent="0.3">
      <c r="A66" s="8">
        <f>IF(B66&lt;&gt;"",ROWS($B$6:B66),"")</f>
        <v>61</v>
      </c>
      <c r="B66" s="1" t="s">
        <v>546</v>
      </c>
      <c r="C66" s="1" t="s">
        <v>547</v>
      </c>
      <c r="D66" s="1" t="s">
        <v>548</v>
      </c>
      <c r="E66" s="20">
        <v>64</v>
      </c>
      <c r="F66" s="9">
        <v>13</v>
      </c>
      <c r="G66" s="9" t="s">
        <v>333</v>
      </c>
      <c r="H66" s="30">
        <v>44330</v>
      </c>
      <c r="I66" s="11" t="s">
        <v>549</v>
      </c>
    </row>
    <row r="67" spans="1:9" x14ac:dyDescent="0.3">
      <c r="A67" s="8">
        <f>IF(B67&lt;&gt;"",ROWS($B$6:B67),"")</f>
        <v>62</v>
      </c>
      <c r="B67" s="1" t="s">
        <v>313</v>
      </c>
      <c r="C67" s="1" t="s">
        <v>314</v>
      </c>
      <c r="D67" s="1" t="s">
        <v>249</v>
      </c>
      <c r="E67" s="20">
        <v>58</v>
      </c>
      <c r="F67" s="9">
        <v>12</v>
      </c>
      <c r="G67" s="9" t="s">
        <v>333</v>
      </c>
      <c r="H67" s="30">
        <v>44323</v>
      </c>
      <c r="I67" s="11" t="s">
        <v>263</v>
      </c>
    </row>
    <row r="68" spans="1:9" x14ac:dyDescent="0.3">
      <c r="A68" s="8">
        <f>IF(B68&lt;&gt;"",ROWS($B$6:B68),"")</f>
        <v>63</v>
      </c>
      <c r="B68" s="1" t="s">
        <v>350</v>
      </c>
      <c r="C68" s="1" t="s">
        <v>351</v>
      </c>
      <c r="D68" s="1" t="s">
        <v>295</v>
      </c>
      <c r="E68" s="20">
        <v>55</v>
      </c>
      <c r="F68" s="9">
        <v>9</v>
      </c>
      <c r="G68" s="9" t="s">
        <v>333</v>
      </c>
      <c r="H68" s="30">
        <v>44330</v>
      </c>
      <c r="I68" s="11" t="s">
        <v>263</v>
      </c>
    </row>
    <row r="69" spans="1:9" x14ac:dyDescent="0.3">
      <c r="A69" s="8">
        <f>IF(B69&lt;&gt;"",ROWS($B$6:B69),"")</f>
        <v>64</v>
      </c>
      <c r="B69" s="1" t="s">
        <v>620</v>
      </c>
      <c r="C69" s="1" t="s">
        <v>621</v>
      </c>
      <c r="D69" s="1" t="s">
        <v>28</v>
      </c>
      <c r="E69" s="20">
        <v>49</v>
      </c>
      <c r="F69" s="9">
        <v>7</v>
      </c>
      <c r="G69" s="9">
        <v>1</v>
      </c>
      <c r="H69" s="30">
        <v>44344</v>
      </c>
      <c r="I69" s="11" t="s">
        <v>203</v>
      </c>
    </row>
    <row r="70" spans="1:9" x14ac:dyDescent="0.3">
      <c r="A70" s="8">
        <f>IF(B70&lt;&gt;"",ROWS($B$6:B70),"")</f>
        <v>65</v>
      </c>
      <c r="B70" s="1" t="s">
        <v>625</v>
      </c>
      <c r="C70" s="1" t="s">
        <v>626</v>
      </c>
      <c r="D70" s="1" t="s">
        <v>453</v>
      </c>
      <c r="E70" s="20">
        <v>40</v>
      </c>
      <c r="F70" s="9">
        <v>6</v>
      </c>
      <c r="G70" s="9">
        <v>1</v>
      </c>
      <c r="H70" s="30">
        <v>43714</v>
      </c>
      <c r="I70" s="11" t="s">
        <v>203</v>
      </c>
    </row>
    <row r="71" spans="1:9" x14ac:dyDescent="0.3">
      <c r="A71" s="8">
        <f>IF(B71&lt;&gt;"",ROWS($B$6:B71),"")</f>
        <v>66</v>
      </c>
      <c r="B71" s="1" t="s">
        <v>317</v>
      </c>
      <c r="C71" s="1" t="s">
        <v>318</v>
      </c>
      <c r="D71" s="1" t="s">
        <v>28</v>
      </c>
      <c r="E71" s="20">
        <v>29</v>
      </c>
      <c r="F71" s="9">
        <v>6</v>
      </c>
      <c r="G71" s="9" t="s">
        <v>333</v>
      </c>
      <c r="H71" s="30">
        <v>44337</v>
      </c>
      <c r="I71" s="11" t="s">
        <v>89</v>
      </c>
    </row>
    <row r="72" spans="1:9" x14ac:dyDescent="0.3">
      <c r="A72" s="8">
        <f>IF(B72&lt;&gt;"",ROWS($B$6:B72),"")</f>
        <v>67</v>
      </c>
      <c r="B72" s="1" t="s">
        <v>567</v>
      </c>
      <c r="C72" s="1" t="s">
        <v>568</v>
      </c>
      <c r="D72" s="1" t="s">
        <v>28</v>
      </c>
      <c r="E72" s="20">
        <v>28</v>
      </c>
      <c r="F72" s="9">
        <v>15</v>
      </c>
      <c r="G72" s="9">
        <v>1</v>
      </c>
      <c r="H72" s="30">
        <v>43665</v>
      </c>
      <c r="I72" s="11" t="s">
        <v>52</v>
      </c>
    </row>
    <row r="73" spans="1:9" x14ac:dyDescent="0.3">
      <c r="A73" s="8">
        <f>IF(B73&lt;&gt;"",ROWS($B$6:B73),"")</f>
        <v>68</v>
      </c>
      <c r="B73" s="1" t="s">
        <v>569</v>
      </c>
      <c r="C73" s="1" t="s">
        <v>570</v>
      </c>
      <c r="D73" s="1" t="s">
        <v>98</v>
      </c>
      <c r="E73" s="20">
        <v>21</v>
      </c>
      <c r="F73" s="9">
        <v>8</v>
      </c>
      <c r="G73" s="9">
        <v>1</v>
      </c>
      <c r="H73" s="30">
        <v>43805</v>
      </c>
      <c r="I73" s="11" t="s">
        <v>296</v>
      </c>
    </row>
    <row r="74" spans="1:9" x14ac:dyDescent="0.3">
      <c r="A74" s="8">
        <f>IF(B74&lt;&gt;"",ROWS($B$6:B74),"")</f>
        <v>69</v>
      </c>
      <c r="B74" s="1" t="s">
        <v>630</v>
      </c>
      <c r="C74" s="1" t="s">
        <v>631</v>
      </c>
      <c r="D74" s="1" t="s">
        <v>632</v>
      </c>
      <c r="E74" s="20">
        <v>19.7</v>
      </c>
      <c r="F74" s="9">
        <v>4</v>
      </c>
      <c r="G74" s="9" t="s">
        <v>333</v>
      </c>
      <c r="H74" s="30">
        <v>43987</v>
      </c>
      <c r="I74" s="11" t="s">
        <v>410</v>
      </c>
    </row>
    <row r="75" spans="1:9" x14ac:dyDescent="0.3">
      <c r="A75" s="8">
        <f>IF(B75&lt;&gt;"",ROWS($B$6:B75),"")</f>
        <v>70</v>
      </c>
      <c r="B75" s="1" t="s">
        <v>633</v>
      </c>
      <c r="C75" s="1" t="s">
        <v>634</v>
      </c>
      <c r="D75" s="1" t="s">
        <v>635</v>
      </c>
      <c r="E75" s="20">
        <v>19</v>
      </c>
      <c r="F75" s="9">
        <v>6</v>
      </c>
      <c r="G75" s="9" t="s">
        <v>333</v>
      </c>
      <c r="H75" s="30">
        <v>44365</v>
      </c>
      <c r="I75" s="11" t="s">
        <v>549</v>
      </c>
    </row>
    <row r="76" spans="1:9" x14ac:dyDescent="0.3">
      <c r="A76" s="8">
        <f>IF(B76&lt;&gt;"",ROWS($B$6:B76),"")</f>
        <v>71</v>
      </c>
      <c r="B76" s="1" t="s">
        <v>532</v>
      </c>
      <c r="C76" s="1" t="s">
        <v>533</v>
      </c>
      <c r="D76" s="1" t="s">
        <v>534</v>
      </c>
      <c r="E76" s="20">
        <v>18</v>
      </c>
      <c r="F76" s="9">
        <v>21</v>
      </c>
      <c r="G76" s="9" t="s">
        <v>333</v>
      </c>
      <c r="H76" s="30">
        <v>44350</v>
      </c>
      <c r="I76" s="11" t="s">
        <v>334</v>
      </c>
    </row>
    <row r="77" spans="1:9" x14ac:dyDescent="0.3">
      <c r="A77" s="8">
        <f>IF(B77&lt;&gt;"",ROWS($B$6:B77),"")</f>
        <v>72</v>
      </c>
      <c r="B77" s="1" t="s">
        <v>271</v>
      </c>
      <c r="C77" s="1" t="s">
        <v>272</v>
      </c>
      <c r="D77" s="1" t="s">
        <v>28</v>
      </c>
      <c r="E77" s="20">
        <v>12.3</v>
      </c>
      <c r="F77" s="9">
        <v>2</v>
      </c>
      <c r="G77" s="9" t="s">
        <v>333</v>
      </c>
      <c r="H77" s="30">
        <v>44330</v>
      </c>
      <c r="I77" s="11" t="s">
        <v>37</v>
      </c>
    </row>
    <row r="78" spans="1:9" x14ac:dyDescent="0.3">
      <c r="A78" s="8">
        <f>IF(B78&lt;&gt;"",ROWS($B$6:B78),"")</f>
        <v>73</v>
      </c>
      <c r="B78" s="1" t="s">
        <v>638</v>
      </c>
      <c r="C78" s="1" t="s">
        <v>639</v>
      </c>
      <c r="D78" s="1" t="s">
        <v>98</v>
      </c>
      <c r="E78" s="20">
        <v>4</v>
      </c>
      <c r="F78" s="9">
        <v>1</v>
      </c>
      <c r="G78" s="9" t="s">
        <v>333</v>
      </c>
      <c r="H78" s="30">
        <v>43894</v>
      </c>
      <c r="I78" s="11" t="s">
        <v>203</v>
      </c>
    </row>
    <row r="79" spans="1:9" x14ac:dyDescent="0.3">
      <c r="E79" s="18">
        <f>SUBTOTAL(109,Table3_Birželis[Pajamos])</f>
        <v>497734.0199999999</v>
      </c>
      <c r="F79" s="12">
        <f>SUBTOTAL(109,Table3_Birželis[Žiūrovų skaičius])</f>
        <v>94011</v>
      </c>
    </row>
  </sheetData>
  <pageMargins left="0.75" right="0.75" top="1" bottom="1" header="0.5" footer="0.5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80"/>
  <sheetViews>
    <sheetView workbookViewId="0">
      <selection activeCell="B6" sqref="B6"/>
    </sheetView>
  </sheetViews>
  <sheetFormatPr defaultRowHeight="14.4" x14ac:dyDescent="0.3"/>
  <cols>
    <col min="1" max="1" width="8.33203125" customWidth="1"/>
    <col min="2" max="3" width="45" customWidth="1"/>
    <col min="4" max="7" width="18" customWidth="1"/>
    <col min="8" max="8" width="18" style="28" customWidth="1"/>
    <col min="9" max="9" width="45" customWidth="1"/>
  </cols>
  <sheetData>
    <row r="1" spans="1:9" x14ac:dyDescent="0.3">
      <c r="A1" s="13">
        <f>'2021'!A1</f>
        <v>2021</v>
      </c>
    </row>
    <row r="2" spans="1:9" x14ac:dyDescent="0.3">
      <c r="A2" s="15" t="str">
        <f>'2021'!A2</f>
        <v>Lietuvos kino teatruose rodytų filmų TOP</v>
      </c>
    </row>
    <row r="3" spans="1:9" x14ac:dyDescent="0.3">
      <c r="A3" s="15" t="s">
        <v>19</v>
      </c>
    </row>
    <row r="4" spans="1:9" x14ac:dyDescent="0.3">
      <c r="A4" s="15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29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53</v>
      </c>
      <c r="C6" s="1" t="s">
        <v>54</v>
      </c>
      <c r="D6" s="1" t="s">
        <v>28</v>
      </c>
      <c r="E6" s="20">
        <v>117760.09</v>
      </c>
      <c r="F6" s="9">
        <v>18661</v>
      </c>
      <c r="G6" s="9">
        <v>14</v>
      </c>
      <c r="H6" s="30">
        <v>44372</v>
      </c>
      <c r="I6" s="11" t="s">
        <v>29</v>
      </c>
    </row>
    <row r="7" spans="1:9" x14ac:dyDescent="0.3">
      <c r="A7" s="8">
        <f>IF(B7&lt;&gt;"",ROWS($B$6:B7),"")</f>
        <v>2</v>
      </c>
      <c r="B7" s="1" t="s">
        <v>66</v>
      </c>
      <c r="C7" s="1" t="s">
        <v>67</v>
      </c>
      <c r="D7" s="1" t="s">
        <v>28</v>
      </c>
      <c r="E7" s="20">
        <v>99826.15</v>
      </c>
      <c r="F7" s="9">
        <v>20310</v>
      </c>
      <c r="G7" s="9" t="s">
        <v>44</v>
      </c>
      <c r="H7" s="30">
        <v>44393</v>
      </c>
      <c r="I7" s="11" t="s">
        <v>37</v>
      </c>
    </row>
    <row r="8" spans="1:9" x14ac:dyDescent="0.3">
      <c r="A8" s="8">
        <f>IF(B8&lt;&gt;"",ROWS($B$6:B8),"")</f>
        <v>3</v>
      </c>
      <c r="B8" s="1" t="s">
        <v>90</v>
      </c>
      <c r="C8" s="1" t="s">
        <v>91</v>
      </c>
      <c r="D8" s="1" t="s">
        <v>28</v>
      </c>
      <c r="E8" s="20">
        <v>81721.66</v>
      </c>
      <c r="F8" s="9">
        <v>12733</v>
      </c>
      <c r="G8" s="9">
        <v>18</v>
      </c>
      <c r="H8" s="30">
        <v>44386</v>
      </c>
      <c r="I8" s="11" t="s">
        <v>52</v>
      </c>
    </row>
    <row r="9" spans="1:9" x14ac:dyDescent="0.3">
      <c r="A9" s="8">
        <f>IF(B9&lt;&gt;"",ROWS($B$6:B9),"")</f>
        <v>4</v>
      </c>
      <c r="B9" s="1" t="s">
        <v>50</v>
      </c>
      <c r="C9" s="1" t="s">
        <v>51</v>
      </c>
      <c r="D9" s="1" t="s">
        <v>28</v>
      </c>
      <c r="E9" s="20">
        <v>69161.960000000006</v>
      </c>
      <c r="F9" s="9">
        <v>14762</v>
      </c>
      <c r="G9" s="9">
        <v>19</v>
      </c>
      <c r="H9" s="30">
        <v>44400</v>
      </c>
      <c r="I9" s="11" t="s">
        <v>52</v>
      </c>
    </row>
    <row r="10" spans="1:9" x14ac:dyDescent="0.3">
      <c r="A10" s="8">
        <f>IF(B10&lt;&gt;"",ROWS($B$6:B10),"")</f>
        <v>5</v>
      </c>
      <c r="B10" s="1" t="s">
        <v>85</v>
      </c>
      <c r="C10" s="1" t="s">
        <v>86</v>
      </c>
      <c r="D10" s="1" t="s">
        <v>28</v>
      </c>
      <c r="E10" s="20">
        <v>49024.9</v>
      </c>
      <c r="F10" s="9">
        <v>7926</v>
      </c>
      <c r="G10" s="9" t="s">
        <v>55</v>
      </c>
      <c r="H10" s="30">
        <v>44393</v>
      </c>
      <c r="I10" s="11" t="s">
        <v>33</v>
      </c>
    </row>
    <row r="11" spans="1:9" x14ac:dyDescent="0.3">
      <c r="A11" s="8">
        <f>IF(B11&lt;&gt;"",ROWS($B$6:B11),"")</f>
        <v>6</v>
      </c>
      <c r="B11" s="1" t="s">
        <v>120</v>
      </c>
      <c r="C11" s="1" t="s">
        <v>121</v>
      </c>
      <c r="D11" s="1" t="s">
        <v>28</v>
      </c>
      <c r="E11" s="20">
        <v>41877.199999999997</v>
      </c>
      <c r="F11" s="9">
        <v>9206</v>
      </c>
      <c r="G11" s="9">
        <v>17</v>
      </c>
      <c r="H11" s="30">
        <v>44379</v>
      </c>
      <c r="I11" s="11" t="s">
        <v>29</v>
      </c>
    </row>
    <row r="12" spans="1:9" x14ac:dyDescent="0.3">
      <c r="A12" s="8">
        <f>IF(B12&lt;&gt;"",ROWS($B$6:B12),"")</f>
        <v>7</v>
      </c>
      <c r="B12" s="1" t="s">
        <v>56</v>
      </c>
      <c r="C12" s="1" t="s">
        <v>56</v>
      </c>
      <c r="D12" s="1" t="s">
        <v>57</v>
      </c>
      <c r="E12" s="20">
        <v>40909.68</v>
      </c>
      <c r="F12" s="9">
        <v>6137</v>
      </c>
      <c r="G12" s="9" t="s">
        <v>41</v>
      </c>
      <c r="H12" s="30">
        <v>44407</v>
      </c>
      <c r="I12" s="11" t="s">
        <v>58</v>
      </c>
    </row>
    <row r="13" spans="1:9" x14ac:dyDescent="0.3">
      <c r="A13" s="8">
        <f>IF(B13&lt;&gt;"",ROWS($B$6:B13),"")</f>
        <v>8</v>
      </c>
      <c r="B13" s="1" t="s">
        <v>170</v>
      </c>
      <c r="C13" s="1" t="s">
        <v>171</v>
      </c>
      <c r="D13" s="1" t="s">
        <v>28</v>
      </c>
      <c r="E13" s="20">
        <v>29701.11</v>
      </c>
      <c r="F13" s="9">
        <v>4903</v>
      </c>
      <c r="G13" s="9">
        <v>14</v>
      </c>
      <c r="H13" s="30">
        <v>44379</v>
      </c>
      <c r="I13" s="11" t="s">
        <v>29</v>
      </c>
    </row>
    <row r="14" spans="1:9" x14ac:dyDescent="0.3">
      <c r="A14" s="8">
        <f>IF(B14&lt;&gt;"",ROWS($B$6:B14),"")</f>
        <v>9</v>
      </c>
      <c r="B14" s="1" t="s">
        <v>122</v>
      </c>
      <c r="C14" s="1" t="s">
        <v>123</v>
      </c>
      <c r="D14" s="1" t="s">
        <v>124</v>
      </c>
      <c r="E14" s="20">
        <v>29237.67</v>
      </c>
      <c r="F14" s="9">
        <v>6501</v>
      </c>
      <c r="G14" s="9" t="s">
        <v>128</v>
      </c>
      <c r="H14" s="30">
        <v>44372</v>
      </c>
      <c r="I14" s="11" t="s">
        <v>125</v>
      </c>
    </row>
    <row r="15" spans="1:9" x14ac:dyDescent="0.3">
      <c r="A15" s="8">
        <f>IF(B15&lt;&gt;"",ROWS($B$6:B15),"")</f>
        <v>10</v>
      </c>
      <c r="B15" s="1" t="s">
        <v>94</v>
      </c>
      <c r="C15" s="1" t="s">
        <v>95</v>
      </c>
      <c r="D15" s="1" t="s">
        <v>28</v>
      </c>
      <c r="E15" s="20">
        <v>25305.77</v>
      </c>
      <c r="F15" s="9">
        <v>5361</v>
      </c>
      <c r="G15" s="9">
        <v>10</v>
      </c>
      <c r="H15" s="30">
        <v>44351</v>
      </c>
      <c r="I15" s="11" t="s">
        <v>29</v>
      </c>
    </row>
    <row r="16" spans="1:9" x14ac:dyDescent="0.3">
      <c r="A16" s="8">
        <f>IF(B16&lt;&gt;"",ROWS($B$6:B16),"")</f>
        <v>11</v>
      </c>
      <c r="B16" s="1" t="s">
        <v>77</v>
      </c>
      <c r="C16" s="1" t="s">
        <v>78</v>
      </c>
      <c r="D16" s="1" t="s">
        <v>28</v>
      </c>
      <c r="E16" s="20">
        <v>18095.080000000002</v>
      </c>
      <c r="F16" s="9">
        <v>2771</v>
      </c>
      <c r="G16" s="9" t="s">
        <v>192</v>
      </c>
      <c r="H16" s="30">
        <v>44351</v>
      </c>
      <c r="I16" s="11" t="s">
        <v>37</v>
      </c>
    </row>
    <row r="17" spans="1:9" x14ac:dyDescent="0.3">
      <c r="A17" s="8">
        <f>IF(B17&lt;&gt;"",ROWS($B$6:B17),"")</f>
        <v>12</v>
      </c>
      <c r="B17" s="1" t="s">
        <v>159</v>
      </c>
      <c r="C17" s="1" t="s">
        <v>160</v>
      </c>
      <c r="D17" s="1" t="s">
        <v>28</v>
      </c>
      <c r="E17" s="20">
        <v>17435.64</v>
      </c>
      <c r="F17" s="9">
        <v>2915</v>
      </c>
      <c r="G17" s="9">
        <v>15</v>
      </c>
      <c r="H17" s="30">
        <v>44400</v>
      </c>
      <c r="I17" s="11" t="s">
        <v>29</v>
      </c>
    </row>
    <row r="18" spans="1:9" x14ac:dyDescent="0.3">
      <c r="A18" s="8">
        <f>IF(B18&lt;&gt;"",ROWS($B$6:B18),"")</f>
        <v>13</v>
      </c>
      <c r="B18" s="1" t="s">
        <v>101</v>
      </c>
      <c r="C18" s="1" t="s">
        <v>102</v>
      </c>
      <c r="D18" s="1" t="s">
        <v>103</v>
      </c>
      <c r="E18" s="20">
        <v>16826.28</v>
      </c>
      <c r="F18" s="9">
        <v>3657</v>
      </c>
      <c r="G18" s="9" t="s">
        <v>55</v>
      </c>
      <c r="H18" s="30">
        <v>44358</v>
      </c>
      <c r="I18" s="11" t="s">
        <v>33</v>
      </c>
    </row>
    <row r="19" spans="1:9" x14ac:dyDescent="0.3">
      <c r="A19" s="8">
        <f>IF(B19&lt;&gt;"",ROWS($B$6:B19),"")</f>
        <v>14</v>
      </c>
      <c r="B19" s="1" t="s">
        <v>250</v>
      </c>
      <c r="C19" s="1" t="s">
        <v>251</v>
      </c>
      <c r="D19" s="1" t="s">
        <v>28</v>
      </c>
      <c r="E19" s="20">
        <v>11347</v>
      </c>
      <c r="F19" s="9">
        <v>1985</v>
      </c>
      <c r="G19" s="9">
        <v>14</v>
      </c>
      <c r="H19" s="30">
        <v>44379</v>
      </c>
      <c r="I19" s="11" t="s">
        <v>125</v>
      </c>
    </row>
    <row r="20" spans="1:9" x14ac:dyDescent="0.3">
      <c r="A20" s="8">
        <f>IF(B20&lt;&gt;"",ROWS($B$6:B20),"")</f>
        <v>15</v>
      </c>
      <c r="B20" s="1" t="s">
        <v>79</v>
      </c>
      <c r="C20" s="1" t="s">
        <v>80</v>
      </c>
      <c r="D20" s="1" t="s">
        <v>28</v>
      </c>
      <c r="E20" s="20">
        <v>9236.19</v>
      </c>
      <c r="F20" s="9">
        <v>1512</v>
      </c>
      <c r="G20" s="9">
        <v>9</v>
      </c>
      <c r="H20" s="30">
        <v>44344</v>
      </c>
      <c r="I20" s="11" t="s">
        <v>61</v>
      </c>
    </row>
    <row r="21" spans="1:9" x14ac:dyDescent="0.3">
      <c r="A21" s="8">
        <f>IF(B21&lt;&gt;"",ROWS($B$6:B21),"")</f>
        <v>16</v>
      </c>
      <c r="B21" s="1" t="s">
        <v>199</v>
      </c>
      <c r="C21" s="1" t="s">
        <v>200</v>
      </c>
      <c r="D21" s="1" t="s">
        <v>201</v>
      </c>
      <c r="E21" s="20">
        <v>8569.58</v>
      </c>
      <c r="F21" s="9">
        <v>1619</v>
      </c>
      <c r="G21" s="9" t="s">
        <v>202</v>
      </c>
      <c r="H21" s="30">
        <v>44379</v>
      </c>
      <c r="I21" s="11" t="s">
        <v>203</v>
      </c>
    </row>
    <row r="22" spans="1:9" x14ac:dyDescent="0.3">
      <c r="A22" s="8">
        <f>IF(B22&lt;&gt;"",ROWS($B$6:B22),"")</f>
        <v>17</v>
      </c>
      <c r="B22" s="1" t="s">
        <v>153</v>
      </c>
      <c r="C22" s="1" t="s">
        <v>154</v>
      </c>
      <c r="D22" s="1" t="s">
        <v>28</v>
      </c>
      <c r="E22" s="20">
        <v>8269</v>
      </c>
      <c r="F22" s="9">
        <v>1357</v>
      </c>
      <c r="G22" s="9" t="s">
        <v>262</v>
      </c>
      <c r="H22" s="30">
        <v>44365</v>
      </c>
      <c r="I22" s="11" t="s">
        <v>89</v>
      </c>
    </row>
    <row r="23" spans="1:9" x14ac:dyDescent="0.3">
      <c r="A23" s="8">
        <f>IF(B23&lt;&gt;"",ROWS($B$6:B23),"")</f>
        <v>18</v>
      </c>
      <c r="B23" s="1" t="s">
        <v>132</v>
      </c>
      <c r="C23" s="1" t="s">
        <v>133</v>
      </c>
      <c r="D23" s="1" t="s">
        <v>28</v>
      </c>
      <c r="E23" s="20">
        <v>7356.22</v>
      </c>
      <c r="F23" s="9">
        <v>1261</v>
      </c>
      <c r="G23" s="9">
        <v>15</v>
      </c>
      <c r="H23" s="30">
        <v>44407</v>
      </c>
      <c r="I23" s="11" t="s">
        <v>52</v>
      </c>
    </row>
    <row r="24" spans="1:9" x14ac:dyDescent="0.3">
      <c r="A24" s="8">
        <f>IF(B24&lt;&gt;"",ROWS($B$6:B24),"")</f>
        <v>19</v>
      </c>
      <c r="B24" s="1" t="s">
        <v>286</v>
      </c>
      <c r="C24" s="1" t="s">
        <v>287</v>
      </c>
      <c r="D24" s="1" t="s">
        <v>288</v>
      </c>
      <c r="E24" s="20">
        <v>6426.18</v>
      </c>
      <c r="F24" s="9">
        <v>1619</v>
      </c>
      <c r="G24" s="9" t="s">
        <v>44</v>
      </c>
      <c r="H24" s="30">
        <v>44386</v>
      </c>
      <c r="I24" s="11" t="s">
        <v>116</v>
      </c>
    </row>
    <row r="25" spans="1:9" x14ac:dyDescent="0.3">
      <c r="A25" s="8">
        <f>IF(B25&lt;&gt;"",ROWS($B$6:B25),"")</f>
        <v>20</v>
      </c>
      <c r="B25" s="1" t="s">
        <v>315</v>
      </c>
      <c r="C25" s="1" t="s">
        <v>316</v>
      </c>
      <c r="D25" s="1" t="s">
        <v>28</v>
      </c>
      <c r="E25" s="20">
        <v>5344</v>
      </c>
      <c r="F25" s="9">
        <v>954</v>
      </c>
      <c r="G25" s="9" t="s">
        <v>119</v>
      </c>
      <c r="H25" s="30">
        <v>44379</v>
      </c>
      <c r="I25" s="11" t="s">
        <v>89</v>
      </c>
    </row>
    <row r="26" spans="1:9" x14ac:dyDescent="0.3">
      <c r="A26" s="8">
        <f>IF(B26&lt;&gt;"",ROWS($B$6:B26),"")</f>
        <v>21</v>
      </c>
      <c r="B26" s="1" t="s">
        <v>311</v>
      </c>
      <c r="C26" s="1" t="s">
        <v>312</v>
      </c>
      <c r="D26" s="1" t="s">
        <v>28</v>
      </c>
      <c r="E26" s="20">
        <v>4981.72</v>
      </c>
      <c r="F26" s="9">
        <v>819</v>
      </c>
      <c r="G26" s="9">
        <v>14</v>
      </c>
      <c r="H26" s="30">
        <v>44400</v>
      </c>
      <c r="I26" s="11" t="s">
        <v>61</v>
      </c>
    </row>
    <row r="27" spans="1:9" x14ac:dyDescent="0.3">
      <c r="A27" s="8">
        <f>IF(B27&lt;&gt;"",ROWS($B$6:B27),"")</f>
        <v>22</v>
      </c>
      <c r="B27" s="1" t="s">
        <v>300</v>
      </c>
      <c r="C27" s="1" t="s">
        <v>301</v>
      </c>
      <c r="D27" s="1" t="s">
        <v>98</v>
      </c>
      <c r="E27" s="20">
        <v>4857.76</v>
      </c>
      <c r="F27" s="9">
        <v>882</v>
      </c>
      <c r="G27" s="9" t="s">
        <v>119</v>
      </c>
      <c r="H27" s="30">
        <v>44393</v>
      </c>
      <c r="I27" s="11" t="s">
        <v>167</v>
      </c>
    </row>
    <row r="28" spans="1:9" x14ac:dyDescent="0.3">
      <c r="A28" s="8">
        <f>IF(B28&lt;&gt;"",ROWS($B$6:B28),"")</f>
        <v>23</v>
      </c>
      <c r="B28" s="1" t="s">
        <v>309</v>
      </c>
      <c r="C28" s="1" t="s">
        <v>309</v>
      </c>
      <c r="D28" s="1" t="s">
        <v>310</v>
      </c>
      <c r="E28" s="20">
        <v>3850</v>
      </c>
      <c r="F28" s="9">
        <v>811</v>
      </c>
      <c r="G28" s="9" t="s">
        <v>262</v>
      </c>
      <c r="H28" s="30">
        <v>44386</v>
      </c>
      <c r="I28" s="11" t="s">
        <v>263</v>
      </c>
    </row>
    <row r="29" spans="1:9" x14ac:dyDescent="0.3">
      <c r="A29" s="8">
        <f>IF(B29&lt;&gt;"",ROWS($B$6:B29),"")</f>
        <v>24</v>
      </c>
      <c r="B29" s="1" t="s">
        <v>382</v>
      </c>
      <c r="C29" s="1" t="s">
        <v>383</v>
      </c>
      <c r="D29" s="1" t="s">
        <v>28</v>
      </c>
      <c r="E29" s="20">
        <v>2756.75</v>
      </c>
      <c r="F29" s="9">
        <v>472</v>
      </c>
      <c r="G29" s="9">
        <v>13</v>
      </c>
      <c r="H29" s="30">
        <v>44379</v>
      </c>
      <c r="I29" s="11" t="s">
        <v>152</v>
      </c>
    </row>
    <row r="30" spans="1:9" x14ac:dyDescent="0.3">
      <c r="A30" s="8">
        <f>IF(B30&lt;&gt;"",ROWS($B$6:B30),"")</f>
        <v>25</v>
      </c>
      <c r="B30" s="1" t="s">
        <v>179</v>
      </c>
      <c r="C30" s="1" t="s">
        <v>180</v>
      </c>
      <c r="D30" s="1" t="s">
        <v>28</v>
      </c>
      <c r="E30" s="20">
        <v>2450.9299999999998</v>
      </c>
      <c r="F30" s="9">
        <v>468</v>
      </c>
      <c r="G30" s="9">
        <v>3</v>
      </c>
      <c r="H30" s="30">
        <v>44344</v>
      </c>
      <c r="I30" s="11" t="s">
        <v>52</v>
      </c>
    </row>
    <row r="31" spans="1:9" x14ac:dyDescent="0.3">
      <c r="A31" s="8">
        <f>IF(B31&lt;&gt;"",ROWS($B$6:B31),"")</f>
        <v>26</v>
      </c>
      <c r="B31" s="1" t="s">
        <v>384</v>
      </c>
      <c r="C31" s="1" t="s">
        <v>385</v>
      </c>
      <c r="D31" s="1" t="s">
        <v>645</v>
      </c>
      <c r="E31" s="20">
        <v>2305.56</v>
      </c>
      <c r="F31" s="9">
        <v>380</v>
      </c>
      <c r="G31" s="9" t="s">
        <v>192</v>
      </c>
      <c r="H31" s="30">
        <v>44400</v>
      </c>
      <c r="I31" s="11" t="s">
        <v>167</v>
      </c>
    </row>
    <row r="32" spans="1:9" x14ac:dyDescent="0.3">
      <c r="A32" s="8">
        <f>IF(B32&lt;&gt;"",ROWS($B$6:B32),"")</f>
        <v>27</v>
      </c>
      <c r="B32" s="1" t="s">
        <v>403</v>
      </c>
      <c r="C32" s="1" t="s">
        <v>404</v>
      </c>
      <c r="D32" s="1" t="s">
        <v>28</v>
      </c>
      <c r="E32" s="20">
        <v>2300</v>
      </c>
      <c r="F32" s="9">
        <v>392</v>
      </c>
      <c r="G32" s="9">
        <v>12</v>
      </c>
      <c r="H32" s="30">
        <v>44393</v>
      </c>
      <c r="I32" s="11" t="s">
        <v>125</v>
      </c>
    </row>
    <row r="33" spans="1:9" x14ac:dyDescent="0.3">
      <c r="A33" s="8">
        <f>IF(B33&lt;&gt;"",ROWS($B$6:B33),"")</f>
        <v>28</v>
      </c>
      <c r="B33" s="1" t="s">
        <v>323</v>
      </c>
      <c r="C33" s="1" t="s">
        <v>324</v>
      </c>
      <c r="D33" s="1" t="s">
        <v>98</v>
      </c>
      <c r="E33" s="20">
        <v>2287</v>
      </c>
      <c r="F33" s="9">
        <v>464</v>
      </c>
      <c r="G33" s="9">
        <v>6</v>
      </c>
      <c r="H33" s="30">
        <v>44393</v>
      </c>
      <c r="I33" s="11" t="s">
        <v>263</v>
      </c>
    </row>
    <row r="34" spans="1:9" x14ac:dyDescent="0.3">
      <c r="A34" s="8">
        <f>IF(B34&lt;&gt;"",ROWS($B$6:B34),"")</f>
        <v>29</v>
      </c>
      <c r="B34" s="1" t="s">
        <v>204</v>
      </c>
      <c r="C34" s="1" t="s">
        <v>205</v>
      </c>
      <c r="D34" s="1" t="s">
        <v>206</v>
      </c>
      <c r="E34" s="20">
        <v>2009.08</v>
      </c>
      <c r="F34" s="9">
        <v>305</v>
      </c>
      <c r="G34" s="9" t="s">
        <v>341</v>
      </c>
      <c r="H34" s="30">
        <v>44330</v>
      </c>
      <c r="I34" s="11" t="s">
        <v>208</v>
      </c>
    </row>
    <row r="35" spans="1:9" x14ac:dyDescent="0.3">
      <c r="A35" s="8">
        <f>IF(B35&lt;&gt;"",ROWS($B$6:B35),"")</f>
        <v>30</v>
      </c>
      <c r="B35" s="1" t="s">
        <v>106</v>
      </c>
      <c r="C35" s="1" t="s">
        <v>107</v>
      </c>
      <c r="D35" s="1" t="s">
        <v>28</v>
      </c>
      <c r="E35" s="20">
        <v>1866.18</v>
      </c>
      <c r="F35" s="9">
        <v>409</v>
      </c>
      <c r="G35" s="9">
        <v>3</v>
      </c>
      <c r="H35" s="30">
        <v>44337</v>
      </c>
      <c r="I35" s="11" t="s">
        <v>52</v>
      </c>
    </row>
    <row r="36" spans="1:9" x14ac:dyDescent="0.3">
      <c r="A36" s="8">
        <f>IF(B36&lt;&gt;"",ROWS($B$6:B36),"")</f>
        <v>31</v>
      </c>
      <c r="B36" s="1" t="s">
        <v>445</v>
      </c>
      <c r="C36" s="1" t="s">
        <v>446</v>
      </c>
      <c r="D36" s="1" t="s">
        <v>447</v>
      </c>
      <c r="E36" s="20">
        <v>1320</v>
      </c>
      <c r="F36" s="9">
        <v>578</v>
      </c>
      <c r="G36" s="9" t="s">
        <v>207</v>
      </c>
      <c r="H36" s="30">
        <v>43882</v>
      </c>
      <c r="I36" s="11" t="s">
        <v>89</v>
      </c>
    </row>
    <row r="37" spans="1:9" x14ac:dyDescent="0.3">
      <c r="A37" s="8">
        <f>IF(B37&lt;&gt;"",ROWS($B$6:B37),"")</f>
        <v>32</v>
      </c>
      <c r="B37" s="1" t="s">
        <v>313</v>
      </c>
      <c r="C37" s="1" t="s">
        <v>314</v>
      </c>
      <c r="D37" s="1" t="s">
        <v>249</v>
      </c>
      <c r="E37" s="20">
        <v>1308</v>
      </c>
      <c r="F37" s="9">
        <v>503</v>
      </c>
      <c r="G37" s="9" t="s">
        <v>341</v>
      </c>
      <c r="H37" s="30">
        <v>44323</v>
      </c>
      <c r="I37" s="11" t="s">
        <v>263</v>
      </c>
    </row>
    <row r="38" spans="1:9" x14ac:dyDescent="0.3">
      <c r="A38" s="8">
        <f>IF(B38&lt;&gt;"",ROWS($B$6:B38),"")</f>
        <v>33</v>
      </c>
      <c r="B38" s="1" t="s">
        <v>252</v>
      </c>
      <c r="C38" s="1" t="s">
        <v>253</v>
      </c>
      <c r="D38" s="1" t="s">
        <v>254</v>
      </c>
      <c r="E38" s="20">
        <v>1211.4300000000003</v>
      </c>
      <c r="F38" s="9">
        <v>229</v>
      </c>
      <c r="G38" s="9" t="s">
        <v>341</v>
      </c>
      <c r="H38" s="30">
        <v>44365</v>
      </c>
      <c r="I38" s="11" t="s">
        <v>125</v>
      </c>
    </row>
    <row r="39" spans="1:9" x14ac:dyDescent="0.3">
      <c r="A39" s="8">
        <f>IF(B39&lt;&gt;"",ROWS($B$6:B39),"")</f>
        <v>34</v>
      </c>
      <c r="B39" s="1" t="s">
        <v>350</v>
      </c>
      <c r="C39" s="1" t="s">
        <v>351</v>
      </c>
      <c r="D39" s="1" t="s">
        <v>295</v>
      </c>
      <c r="E39" s="20">
        <v>1196</v>
      </c>
      <c r="F39" s="9">
        <v>197</v>
      </c>
      <c r="G39" s="9" t="s">
        <v>341</v>
      </c>
      <c r="H39" s="30">
        <v>44330</v>
      </c>
      <c r="I39" s="11" t="s">
        <v>263</v>
      </c>
    </row>
    <row r="40" spans="1:9" x14ac:dyDescent="0.3">
      <c r="A40" s="8">
        <f>IF(B40&lt;&gt;"",ROWS($B$6:B40),"")</f>
        <v>35</v>
      </c>
      <c r="B40" s="1" t="s">
        <v>464</v>
      </c>
      <c r="C40" s="1" t="s">
        <v>465</v>
      </c>
      <c r="D40" s="1" t="s">
        <v>98</v>
      </c>
      <c r="E40" s="20">
        <v>1173</v>
      </c>
      <c r="F40" s="9">
        <v>442</v>
      </c>
      <c r="G40" s="9" t="s">
        <v>341</v>
      </c>
      <c r="H40" s="30">
        <v>43987</v>
      </c>
      <c r="I40" s="11" t="s">
        <v>410</v>
      </c>
    </row>
    <row r="41" spans="1:9" x14ac:dyDescent="0.3">
      <c r="A41" s="8">
        <f>IF(B41&lt;&gt;"",ROWS($B$6:B41),"")</f>
        <v>36</v>
      </c>
      <c r="B41" s="1" t="s">
        <v>475</v>
      </c>
      <c r="C41" s="1" t="s">
        <v>476</v>
      </c>
      <c r="D41" s="1" t="s">
        <v>98</v>
      </c>
      <c r="E41" s="20">
        <v>956</v>
      </c>
      <c r="F41" s="9">
        <v>200</v>
      </c>
      <c r="G41" s="9">
        <v>2</v>
      </c>
      <c r="H41" s="30">
        <v>43707</v>
      </c>
      <c r="I41" s="11" t="s">
        <v>471</v>
      </c>
    </row>
    <row r="42" spans="1:9" x14ac:dyDescent="0.3">
      <c r="A42" s="8">
        <f>IF(B42&lt;&gt;"",ROWS($B$6:B42),"")</f>
        <v>37</v>
      </c>
      <c r="B42" s="1" t="s">
        <v>126</v>
      </c>
      <c r="C42" s="1" t="s">
        <v>127</v>
      </c>
      <c r="D42" s="1" t="s">
        <v>28</v>
      </c>
      <c r="E42" s="20">
        <v>851.96</v>
      </c>
      <c r="F42" s="9">
        <v>183</v>
      </c>
      <c r="G42" s="9">
        <v>2</v>
      </c>
      <c r="H42" s="30">
        <v>44316</v>
      </c>
      <c r="I42" s="11" t="s">
        <v>52</v>
      </c>
    </row>
    <row r="43" spans="1:9" x14ac:dyDescent="0.3">
      <c r="A43" s="8">
        <f>IF(B43&lt;&gt;"",ROWS($B$6:B43),"")</f>
        <v>38</v>
      </c>
      <c r="B43" s="1" t="s">
        <v>164</v>
      </c>
      <c r="C43" s="1" t="s">
        <v>165</v>
      </c>
      <c r="D43" s="1" t="s">
        <v>166</v>
      </c>
      <c r="E43" s="20">
        <v>840.08000000000175</v>
      </c>
      <c r="F43" s="9">
        <v>150</v>
      </c>
      <c r="G43" s="9" t="s">
        <v>341</v>
      </c>
      <c r="H43" s="30">
        <v>44316</v>
      </c>
      <c r="I43" s="11" t="s">
        <v>167</v>
      </c>
    </row>
    <row r="44" spans="1:9" x14ac:dyDescent="0.3">
      <c r="A44" s="8">
        <f>IF(B44&lt;&gt;"",ROWS($B$6:B44),"")</f>
        <v>39</v>
      </c>
      <c r="B44" s="1" t="s">
        <v>443</v>
      </c>
      <c r="C44" s="1" t="s">
        <v>444</v>
      </c>
      <c r="D44" s="1" t="s">
        <v>28</v>
      </c>
      <c r="E44" s="20">
        <v>741.73</v>
      </c>
      <c r="F44" s="9">
        <v>129</v>
      </c>
      <c r="G44" s="9">
        <v>9</v>
      </c>
      <c r="H44" s="30">
        <v>44407</v>
      </c>
      <c r="I44" s="11" t="s">
        <v>125</v>
      </c>
    </row>
    <row r="45" spans="1:9" x14ac:dyDescent="0.3">
      <c r="A45" s="8">
        <f>IF(B45&lt;&gt;"",ROWS($B$6:B45),"")</f>
        <v>40</v>
      </c>
      <c r="B45" s="1" t="s">
        <v>379</v>
      </c>
      <c r="C45" s="1" t="s">
        <v>380</v>
      </c>
      <c r="D45" s="1" t="s">
        <v>381</v>
      </c>
      <c r="E45" s="20">
        <v>693</v>
      </c>
      <c r="F45" s="9">
        <v>76</v>
      </c>
      <c r="G45" s="9" t="s">
        <v>158</v>
      </c>
      <c r="H45" s="30">
        <v>44344</v>
      </c>
      <c r="I45" s="11" t="s">
        <v>263</v>
      </c>
    </row>
    <row r="46" spans="1:9" x14ac:dyDescent="0.3">
      <c r="A46" s="8">
        <f>IF(B46&lt;&gt;"",ROWS($B$6:B46),"")</f>
        <v>41</v>
      </c>
      <c r="B46" s="1" t="s">
        <v>187</v>
      </c>
      <c r="C46" s="1" t="s">
        <v>188</v>
      </c>
      <c r="D46" s="1" t="s">
        <v>28</v>
      </c>
      <c r="E46" s="20">
        <v>686</v>
      </c>
      <c r="F46" s="9">
        <v>123</v>
      </c>
      <c r="G46" s="9">
        <v>1</v>
      </c>
      <c r="H46" s="30">
        <v>44323</v>
      </c>
      <c r="I46" s="11" t="s">
        <v>52</v>
      </c>
    </row>
    <row r="47" spans="1:9" x14ac:dyDescent="0.3">
      <c r="A47" s="8">
        <f>IF(B47&lt;&gt;"",ROWS($B$6:B47),"")</f>
        <v>42</v>
      </c>
      <c r="B47" s="1" t="s">
        <v>436</v>
      </c>
      <c r="C47" s="1" t="s">
        <v>437</v>
      </c>
      <c r="D47" s="1" t="s">
        <v>249</v>
      </c>
      <c r="E47" s="20">
        <v>555</v>
      </c>
      <c r="F47" s="9">
        <v>105</v>
      </c>
      <c r="G47" s="9">
        <v>1</v>
      </c>
      <c r="H47" s="30">
        <v>44132</v>
      </c>
      <c r="I47" s="11" t="s">
        <v>263</v>
      </c>
    </row>
    <row r="48" spans="1:9" x14ac:dyDescent="0.3">
      <c r="A48" s="8">
        <f>IF(B48&lt;&gt;"",ROWS($B$6:B48),"")</f>
        <v>43</v>
      </c>
      <c r="B48" s="1" t="s">
        <v>327</v>
      </c>
      <c r="C48" s="1" t="s">
        <v>328</v>
      </c>
      <c r="D48" s="1" t="s">
        <v>329</v>
      </c>
      <c r="E48" s="20">
        <v>531</v>
      </c>
      <c r="F48" s="9">
        <v>157</v>
      </c>
      <c r="G48" s="9" t="s">
        <v>207</v>
      </c>
      <c r="H48" s="30">
        <v>44113</v>
      </c>
      <c r="I48" s="11" t="s">
        <v>116</v>
      </c>
    </row>
    <row r="49" spans="1:9" x14ac:dyDescent="0.3">
      <c r="A49" s="8">
        <f>IF(B49&lt;&gt;"",ROWS($B$6:B49),"")</f>
        <v>44</v>
      </c>
      <c r="B49" s="1" t="s">
        <v>391</v>
      </c>
      <c r="C49" s="1" t="s">
        <v>392</v>
      </c>
      <c r="D49" s="1" t="s">
        <v>112</v>
      </c>
      <c r="E49" s="20">
        <v>510.04999999999995</v>
      </c>
      <c r="F49" s="9">
        <v>89</v>
      </c>
      <c r="G49" s="9">
        <v>4</v>
      </c>
      <c r="H49" s="30">
        <v>44372</v>
      </c>
      <c r="I49" s="11" t="s">
        <v>167</v>
      </c>
    </row>
    <row r="50" spans="1:9" x14ac:dyDescent="0.3">
      <c r="A50" s="8">
        <f>IF(B50&lt;&gt;"",ROWS($B$6:B50),"")</f>
        <v>45</v>
      </c>
      <c r="B50" s="1" t="s">
        <v>356</v>
      </c>
      <c r="C50" s="1" t="s">
        <v>357</v>
      </c>
      <c r="D50" s="1" t="s">
        <v>145</v>
      </c>
      <c r="E50" s="20">
        <v>378.48</v>
      </c>
      <c r="F50" s="9">
        <v>118</v>
      </c>
      <c r="G50" s="9">
        <v>6</v>
      </c>
      <c r="H50" s="30">
        <v>44365</v>
      </c>
      <c r="I50" s="11" t="s">
        <v>167</v>
      </c>
    </row>
    <row r="51" spans="1:9" x14ac:dyDescent="0.3">
      <c r="A51" s="8">
        <f>IF(B51&lt;&gt;"",ROWS($B$6:B51),"")</f>
        <v>46</v>
      </c>
      <c r="B51" s="1" t="s">
        <v>535</v>
      </c>
      <c r="C51" s="1" t="s">
        <v>536</v>
      </c>
      <c r="D51" s="1" t="s">
        <v>537</v>
      </c>
      <c r="E51" s="20">
        <v>375</v>
      </c>
      <c r="F51" s="9">
        <v>175</v>
      </c>
      <c r="G51" s="9" t="s">
        <v>207</v>
      </c>
      <c r="H51" s="30">
        <v>44043</v>
      </c>
      <c r="I51" s="11" t="s">
        <v>89</v>
      </c>
    </row>
    <row r="52" spans="1:9" x14ac:dyDescent="0.3">
      <c r="A52" s="8">
        <f>IF(B52&lt;&gt;"",ROWS($B$6:B52),"")</f>
        <v>47</v>
      </c>
      <c r="B52" s="1" t="s">
        <v>514</v>
      </c>
      <c r="C52" s="1" t="s">
        <v>515</v>
      </c>
      <c r="D52" s="1" t="s">
        <v>28</v>
      </c>
      <c r="E52" s="20">
        <v>252.5</v>
      </c>
      <c r="F52" s="9">
        <v>135</v>
      </c>
      <c r="G52" s="9">
        <v>3</v>
      </c>
      <c r="H52" s="30">
        <v>43896</v>
      </c>
      <c r="I52" s="11" t="s">
        <v>52</v>
      </c>
    </row>
    <row r="53" spans="1:9" x14ac:dyDescent="0.3">
      <c r="A53" s="8">
        <f>IF(B53&lt;&gt;"",ROWS($B$6:B53),"")</f>
        <v>48</v>
      </c>
      <c r="B53" s="1" t="s">
        <v>480</v>
      </c>
      <c r="C53" s="1" t="s">
        <v>481</v>
      </c>
      <c r="D53" s="1" t="s">
        <v>482</v>
      </c>
      <c r="E53" s="20">
        <v>249</v>
      </c>
      <c r="F53" s="9">
        <v>138</v>
      </c>
      <c r="G53" s="9" t="s">
        <v>207</v>
      </c>
      <c r="H53" s="30">
        <v>43861</v>
      </c>
      <c r="I53" s="11" t="s">
        <v>116</v>
      </c>
    </row>
    <row r="54" spans="1:9" x14ac:dyDescent="0.3">
      <c r="A54" s="8">
        <f>IF(B54&lt;&gt;"",ROWS($B$6:B54),"")</f>
        <v>49</v>
      </c>
      <c r="B54" s="1" t="s">
        <v>398</v>
      </c>
      <c r="C54" s="1" t="s">
        <v>399</v>
      </c>
      <c r="D54" s="1" t="s">
        <v>98</v>
      </c>
      <c r="E54" s="20">
        <v>245</v>
      </c>
      <c r="F54" s="9">
        <v>50</v>
      </c>
      <c r="G54" s="9">
        <v>5</v>
      </c>
      <c r="H54" s="30">
        <v>44316</v>
      </c>
      <c r="I54" s="11" t="s">
        <v>263</v>
      </c>
    </row>
    <row r="55" spans="1:9" x14ac:dyDescent="0.3">
      <c r="A55" s="8">
        <f>IF(B55&lt;&gt;"",ROWS($B$6:B55),"")</f>
        <v>50</v>
      </c>
      <c r="B55" s="1" t="s">
        <v>289</v>
      </c>
      <c r="C55" s="1" t="s">
        <v>290</v>
      </c>
      <c r="D55" s="1" t="s">
        <v>28</v>
      </c>
      <c r="E55" s="20">
        <v>242.3</v>
      </c>
      <c r="F55" s="9">
        <v>38</v>
      </c>
      <c r="G55" s="9" t="s">
        <v>338</v>
      </c>
      <c r="H55" s="30">
        <v>44365</v>
      </c>
      <c r="I55" s="11" t="s">
        <v>116</v>
      </c>
    </row>
    <row r="56" spans="1:9" x14ac:dyDescent="0.3">
      <c r="A56" s="8">
        <f>IF(B56&lt;&gt;"",ROWS($B$6:B56),"")</f>
        <v>51</v>
      </c>
      <c r="B56" s="1" t="s">
        <v>573</v>
      </c>
      <c r="C56" s="1" t="s">
        <v>574</v>
      </c>
      <c r="D56" s="1" t="s">
        <v>166</v>
      </c>
      <c r="E56" s="20">
        <v>231</v>
      </c>
      <c r="F56" s="9">
        <v>33</v>
      </c>
      <c r="G56" s="9" t="s">
        <v>207</v>
      </c>
      <c r="H56" s="30">
        <v>44064</v>
      </c>
      <c r="I56" s="11" t="s">
        <v>116</v>
      </c>
    </row>
    <row r="57" spans="1:9" x14ac:dyDescent="0.3">
      <c r="A57" s="8">
        <f>IF(B57&lt;&gt;"",ROWS($B$6:B57),"")</f>
        <v>52</v>
      </c>
      <c r="B57" s="1" t="s">
        <v>502</v>
      </c>
      <c r="C57" s="1" t="s">
        <v>503</v>
      </c>
      <c r="D57" s="1" t="s">
        <v>28</v>
      </c>
      <c r="E57" s="20">
        <v>224</v>
      </c>
      <c r="F57" s="9">
        <v>112</v>
      </c>
      <c r="G57" s="9" t="s">
        <v>207</v>
      </c>
      <c r="H57" s="30">
        <v>44092</v>
      </c>
      <c r="I57" s="11" t="s">
        <v>37</v>
      </c>
    </row>
    <row r="58" spans="1:9" x14ac:dyDescent="0.3">
      <c r="A58" s="8">
        <f>IF(B58&lt;&gt;"",ROWS($B$6:B58),"")</f>
        <v>53</v>
      </c>
      <c r="B58" s="1" t="s">
        <v>494</v>
      </c>
      <c r="C58" s="1" t="s">
        <v>495</v>
      </c>
      <c r="D58" s="1" t="s">
        <v>28</v>
      </c>
      <c r="E58" s="20">
        <v>205.1</v>
      </c>
      <c r="F58" s="9">
        <v>99</v>
      </c>
      <c r="G58" s="9">
        <v>2</v>
      </c>
      <c r="H58" s="30">
        <v>43840</v>
      </c>
      <c r="I58" s="11" t="s">
        <v>52</v>
      </c>
    </row>
    <row r="59" spans="1:9" x14ac:dyDescent="0.3">
      <c r="A59" s="8">
        <f>IF(B59&lt;&gt;"",ROWS($B$6:B59),"")</f>
        <v>54</v>
      </c>
      <c r="B59" s="1" t="s">
        <v>193</v>
      </c>
      <c r="C59" s="1" t="s">
        <v>194</v>
      </c>
      <c r="D59" s="1" t="s">
        <v>195</v>
      </c>
      <c r="E59" s="20">
        <v>205</v>
      </c>
      <c r="F59" s="9">
        <v>36</v>
      </c>
      <c r="G59" s="9" t="s">
        <v>333</v>
      </c>
      <c r="H59" s="30">
        <v>44316</v>
      </c>
      <c r="I59" s="11" t="s">
        <v>125</v>
      </c>
    </row>
    <row r="60" spans="1:9" x14ac:dyDescent="0.3">
      <c r="A60" s="8">
        <f>IF(B60&lt;&gt;"",ROWS($B$6:B60),"")</f>
        <v>55</v>
      </c>
      <c r="B60" s="1" t="s">
        <v>114</v>
      </c>
      <c r="C60" s="1" t="s">
        <v>115</v>
      </c>
      <c r="D60" s="1" t="s">
        <v>28</v>
      </c>
      <c r="E60" s="20">
        <v>196</v>
      </c>
      <c r="F60" s="9">
        <v>28</v>
      </c>
      <c r="G60" s="9" t="s">
        <v>207</v>
      </c>
      <c r="H60" s="30">
        <v>44330</v>
      </c>
      <c r="I60" s="11" t="s">
        <v>116</v>
      </c>
    </row>
    <row r="61" spans="1:9" x14ac:dyDescent="0.3">
      <c r="A61" s="8">
        <f>IF(B61&lt;&gt;"",ROWS($B$6:B61),"")</f>
        <v>56</v>
      </c>
      <c r="B61" s="1" t="s">
        <v>506</v>
      </c>
      <c r="C61" s="1" t="s">
        <v>507</v>
      </c>
      <c r="D61" s="1" t="s">
        <v>508</v>
      </c>
      <c r="E61" s="20">
        <v>181</v>
      </c>
      <c r="F61" s="9">
        <v>95</v>
      </c>
      <c r="G61" s="9" t="s">
        <v>207</v>
      </c>
      <c r="H61" s="30">
        <v>43749</v>
      </c>
      <c r="I61" s="11" t="s">
        <v>116</v>
      </c>
    </row>
    <row r="62" spans="1:9" x14ac:dyDescent="0.3">
      <c r="A62" s="8">
        <f>IF(B62&lt;&gt;"",ROWS($B$6:B62),"")</f>
        <v>57</v>
      </c>
      <c r="B62" s="1" t="s">
        <v>483</v>
      </c>
      <c r="C62" s="1" t="s">
        <v>484</v>
      </c>
      <c r="D62" s="1" t="s">
        <v>485</v>
      </c>
      <c r="E62" s="20">
        <v>166</v>
      </c>
      <c r="F62" s="9">
        <v>83</v>
      </c>
      <c r="G62" s="9">
        <v>2</v>
      </c>
      <c r="H62" s="30">
        <v>44008</v>
      </c>
      <c r="I62" s="11" t="s">
        <v>61</v>
      </c>
    </row>
    <row r="63" spans="1:9" x14ac:dyDescent="0.3">
      <c r="A63" s="8">
        <f>IF(B63&lt;&gt;"",ROWS($B$6:B63),"")</f>
        <v>58</v>
      </c>
      <c r="B63" s="1" t="s">
        <v>584</v>
      </c>
      <c r="C63" s="1" t="s">
        <v>585</v>
      </c>
      <c r="D63" s="1" t="s">
        <v>28</v>
      </c>
      <c r="E63" s="20">
        <v>166</v>
      </c>
      <c r="F63" s="9">
        <v>45</v>
      </c>
      <c r="G63" s="9">
        <v>2</v>
      </c>
      <c r="H63" s="30">
        <v>43560</v>
      </c>
      <c r="I63" s="11" t="s">
        <v>410</v>
      </c>
    </row>
    <row r="64" spans="1:9" x14ac:dyDescent="0.3">
      <c r="A64" s="8">
        <f>IF(B64&lt;&gt;"",ROWS($B$6:B64),"")</f>
        <v>59</v>
      </c>
      <c r="B64" s="1" t="s">
        <v>281</v>
      </c>
      <c r="C64" s="1" t="s">
        <v>282</v>
      </c>
      <c r="D64" s="1" t="s">
        <v>643</v>
      </c>
      <c r="E64" s="20">
        <v>107</v>
      </c>
      <c r="F64" s="9">
        <v>25</v>
      </c>
      <c r="G64" s="9" t="s">
        <v>333</v>
      </c>
      <c r="H64" s="30">
        <v>44134</v>
      </c>
      <c r="I64" s="11" t="s">
        <v>167</v>
      </c>
    </row>
    <row r="65" spans="1:9" x14ac:dyDescent="0.3">
      <c r="A65" s="8">
        <f>IF(B65&lt;&gt;"",ROWS($B$6:B65),"")</f>
        <v>60</v>
      </c>
      <c r="B65" s="1" t="s">
        <v>400</v>
      </c>
      <c r="C65" s="1" t="s">
        <v>401</v>
      </c>
      <c r="D65" s="1" t="s">
        <v>402</v>
      </c>
      <c r="E65" s="20">
        <v>105</v>
      </c>
      <c r="F65" s="9">
        <v>35</v>
      </c>
      <c r="G65" s="9" t="s">
        <v>333</v>
      </c>
      <c r="H65" s="30">
        <v>44114</v>
      </c>
      <c r="I65" s="11" t="s">
        <v>334</v>
      </c>
    </row>
    <row r="66" spans="1:9" x14ac:dyDescent="0.3">
      <c r="A66" s="8">
        <f>IF(B66&lt;&gt;"",ROWS($B$6:B66),"")</f>
        <v>61</v>
      </c>
      <c r="B66" s="1" t="s">
        <v>550</v>
      </c>
      <c r="C66" s="1" t="s">
        <v>551</v>
      </c>
      <c r="D66" s="1" t="s">
        <v>98</v>
      </c>
      <c r="E66" s="20">
        <v>96.5</v>
      </c>
      <c r="F66" s="9">
        <v>58</v>
      </c>
      <c r="G66" s="9">
        <v>2</v>
      </c>
      <c r="H66" s="30">
        <v>44057</v>
      </c>
      <c r="I66" s="11" t="s">
        <v>296</v>
      </c>
    </row>
    <row r="67" spans="1:9" x14ac:dyDescent="0.3">
      <c r="A67" s="8">
        <f>IF(B67&lt;&gt;"",ROWS($B$6:B67),"")</f>
        <v>62</v>
      </c>
      <c r="B67" s="1" t="s">
        <v>108</v>
      </c>
      <c r="C67" s="1" t="s">
        <v>109</v>
      </c>
      <c r="D67" s="1" t="s">
        <v>28</v>
      </c>
      <c r="E67" s="20">
        <v>95.35</v>
      </c>
      <c r="F67" s="9">
        <v>20</v>
      </c>
      <c r="G67" s="9" t="s">
        <v>333</v>
      </c>
      <c r="H67" s="30">
        <v>44323</v>
      </c>
      <c r="I67" s="11" t="s">
        <v>37</v>
      </c>
    </row>
    <row r="68" spans="1:9" x14ac:dyDescent="0.3">
      <c r="A68" s="8">
        <f>IF(B68&lt;&gt;"",ROWS($B$6:B68),"")</f>
        <v>63</v>
      </c>
      <c r="B68" s="1" t="s">
        <v>411</v>
      </c>
      <c r="C68" s="1" t="s">
        <v>412</v>
      </c>
      <c r="D68" s="1" t="s">
        <v>640</v>
      </c>
      <c r="E68" s="20">
        <v>80</v>
      </c>
      <c r="F68" s="9">
        <v>20</v>
      </c>
      <c r="G68" s="9">
        <v>1</v>
      </c>
      <c r="H68" s="30">
        <v>42988</v>
      </c>
      <c r="I68" s="11" t="s">
        <v>334</v>
      </c>
    </row>
    <row r="69" spans="1:9" x14ac:dyDescent="0.3">
      <c r="A69" s="8">
        <f>IF(B69&lt;&gt;"",ROWS($B$6:B69),"")</f>
        <v>64</v>
      </c>
      <c r="B69" s="1" t="s">
        <v>264</v>
      </c>
      <c r="C69" s="1" t="s">
        <v>265</v>
      </c>
      <c r="D69" s="1" t="s">
        <v>266</v>
      </c>
      <c r="E69" s="20">
        <v>77.7</v>
      </c>
      <c r="F69" s="9">
        <v>12</v>
      </c>
      <c r="G69" s="9" t="s">
        <v>333</v>
      </c>
      <c r="H69" s="30">
        <v>44344</v>
      </c>
      <c r="I69" s="11" t="s">
        <v>116</v>
      </c>
    </row>
    <row r="70" spans="1:9" x14ac:dyDescent="0.3">
      <c r="A70" s="8">
        <f>IF(B70&lt;&gt;"",ROWS($B$6:B70),"")</f>
        <v>65</v>
      </c>
      <c r="B70" s="1" t="s">
        <v>567</v>
      </c>
      <c r="C70" s="1" t="s">
        <v>568</v>
      </c>
      <c r="D70" s="1" t="s">
        <v>28</v>
      </c>
      <c r="E70" s="20">
        <v>66.5</v>
      </c>
      <c r="F70" s="9">
        <v>38</v>
      </c>
      <c r="G70" s="9">
        <v>2</v>
      </c>
      <c r="H70" s="30">
        <v>43665</v>
      </c>
      <c r="I70" s="11" t="s">
        <v>52</v>
      </c>
    </row>
    <row r="71" spans="1:9" x14ac:dyDescent="0.3">
      <c r="A71" s="8">
        <f>IF(B71&lt;&gt;"",ROWS($B$6:B71),"")</f>
        <v>66</v>
      </c>
      <c r="B71" s="1" t="s">
        <v>560</v>
      </c>
      <c r="C71" s="1" t="s">
        <v>561</v>
      </c>
      <c r="D71" s="1" t="s">
        <v>98</v>
      </c>
      <c r="E71" s="20">
        <v>48</v>
      </c>
      <c r="F71" s="9">
        <v>24</v>
      </c>
      <c r="G71" s="9">
        <v>2</v>
      </c>
      <c r="H71" s="30">
        <v>44015</v>
      </c>
      <c r="I71" s="11" t="s">
        <v>296</v>
      </c>
    </row>
    <row r="72" spans="1:9" x14ac:dyDescent="0.3">
      <c r="A72" s="8">
        <f>IF(B72&lt;&gt;"",ROWS($B$6:B72),"")</f>
        <v>67</v>
      </c>
      <c r="B72" s="1" t="s">
        <v>623</v>
      </c>
      <c r="C72" s="1" t="s">
        <v>624</v>
      </c>
      <c r="D72" s="1" t="s">
        <v>373</v>
      </c>
      <c r="E72" s="20">
        <v>40</v>
      </c>
      <c r="F72" s="9">
        <v>22</v>
      </c>
      <c r="G72" s="9">
        <v>1</v>
      </c>
      <c r="H72" s="30">
        <v>43079</v>
      </c>
      <c r="I72" s="11" t="s">
        <v>410</v>
      </c>
    </row>
    <row r="73" spans="1:9" x14ac:dyDescent="0.3">
      <c r="A73" s="8">
        <f>IF(B73&lt;&gt;"",ROWS($B$6:B73),"")</f>
        <v>68</v>
      </c>
      <c r="B73" s="1" t="s">
        <v>627</v>
      </c>
      <c r="C73" s="1" t="s">
        <v>627</v>
      </c>
      <c r="D73" s="1" t="s">
        <v>57</v>
      </c>
      <c r="E73" s="20">
        <v>38.85</v>
      </c>
      <c r="F73" s="9">
        <v>7</v>
      </c>
      <c r="G73" s="9">
        <v>1</v>
      </c>
      <c r="H73" s="30">
        <v>43574</v>
      </c>
      <c r="I73" s="11" t="s">
        <v>410</v>
      </c>
    </row>
    <row r="74" spans="1:9" x14ac:dyDescent="0.3">
      <c r="A74" s="8">
        <f>IF(B74&lt;&gt;"",ROWS($B$6:B74),"")</f>
        <v>69</v>
      </c>
      <c r="B74" s="1" t="s">
        <v>569</v>
      </c>
      <c r="C74" s="1" t="s">
        <v>570</v>
      </c>
      <c r="D74" s="1" t="s">
        <v>98</v>
      </c>
      <c r="E74" s="20">
        <v>34</v>
      </c>
      <c r="F74" s="9">
        <v>10</v>
      </c>
      <c r="G74" s="9">
        <v>1</v>
      </c>
      <c r="H74" s="30">
        <v>43805</v>
      </c>
      <c r="I74" s="11" t="s">
        <v>296</v>
      </c>
    </row>
    <row r="75" spans="1:9" x14ac:dyDescent="0.3">
      <c r="A75" s="8">
        <f>IF(B75&lt;&gt;"",ROWS($B$6:B75),"")</f>
        <v>70</v>
      </c>
      <c r="B75" s="1" t="s">
        <v>321</v>
      </c>
      <c r="C75" s="1" t="s">
        <v>322</v>
      </c>
      <c r="D75" s="1" t="s">
        <v>28</v>
      </c>
      <c r="E75" s="20">
        <v>29</v>
      </c>
      <c r="F75" s="9">
        <v>5</v>
      </c>
      <c r="G75" s="9" t="s">
        <v>333</v>
      </c>
      <c r="H75" s="30">
        <v>44337</v>
      </c>
      <c r="I75" s="11" t="s">
        <v>125</v>
      </c>
    </row>
    <row r="76" spans="1:9" x14ac:dyDescent="0.3">
      <c r="A76" s="8">
        <f>IF(B76&lt;&gt;"",ROWS($B$6:B76),"")</f>
        <v>71</v>
      </c>
      <c r="B76" s="1" t="s">
        <v>304</v>
      </c>
      <c r="C76" s="1" t="s">
        <v>305</v>
      </c>
      <c r="D76" s="1" t="s">
        <v>306</v>
      </c>
      <c r="E76" s="20">
        <v>20</v>
      </c>
      <c r="F76" s="9">
        <v>6</v>
      </c>
      <c r="G76" s="9" t="s">
        <v>333</v>
      </c>
      <c r="H76" s="30">
        <v>44358</v>
      </c>
      <c r="I76" s="11" t="s">
        <v>116</v>
      </c>
    </row>
    <row r="77" spans="1:9" x14ac:dyDescent="0.3">
      <c r="A77" s="8">
        <f>IF(B77&lt;&gt;"",ROWS($B$6:B77),"")</f>
        <v>72</v>
      </c>
      <c r="B77" s="1" t="s">
        <v>504</v>
      </c>
      <c r="C77" s="1" t="s">
        <v>505</v>
      </c>
      <c r="D77" s="1" t="s">
        <v>249</v>
      </c>
      <c r="E77" s="20">
        <v>10</v>
      </c>
      <c r="F77" s="9">
        <v>5</v>
      </c>
      <c r="G77" s="9" t="s">
        <v>333</v>
      </c>
      <c r="H77" s="30">
        <v>44099</v>
      </c>
      <c r="I77" s="11" t="s">
        <v>125</v>
      </c>
    </row>
    <row r="78" spans="1:9" x14ac:dyDescent="0.3">
      <c r="A78" s="8">
        <f>IF(B78&lt;&gt;"",ROWS($B$6:B78),"")</f>
        <v>73</v>
      </c>
      <c r="B78" s="1" t="s">
        <v>227</v>
      </c>
      <c r="C78" s="1" t="s">
        <v>228</v>
      </c>
      <c r="D78" s="1" t="s">
        <v>112</v>
      </c>
      <c r="E78" s="20">
        <v>5</v>
      </c>
      <c r="F78" s="9">
        <v>1</v>
      </c>
      <c r="G78" s="9">
        <v>1</v>
      </c>
      <c r="H78" s="30">
        <v>44323</v>
      </c>
      <c r="I78" s="11" t="s">
        <v>152</v>
      </c>
    </row>
    <row r="79" spans="1:9" x14ac:dyDescent="0.3">
      <c r="A79" s="8">
        <f>IF(B79&lt;&gt;"",ROWS($B$6:B79),"")</f>
        <v>74</v>
      </c>
      <c r="B79" s="1" t="s">
        <v>552</v>
      </c>
      <c r="C79" s="1" t="s">
        <v>553</v>
      </c>
      <c r="D79" s="1" t="s">
        <v>554</v>
      </c>
      <c r="E79" s="20">
        <v>4</v>
      </c>
      <c r="F79" s="9">
        <v>2</v>
      </c>
      <c r="G79" s="9" t="s">
        <v>333</v>
      </c>
      <c r="H79" s="30">
        <v>43700</v>
      </c>
      <c r="I79" s="11" t="s">
        <v>33</v>
      </c>
    </row>
    <row r="80" spans="1:9" x14ac:dyDescent="0.3">
      <c r="E80" s="18">
        <f>SUBTOTAL(109,Table3_Liepa[Pajamos])</f>
        <v>739842.87000000011</v>
      </c>
      <c r="F80" s="12">
        <f>SUBTOTAL(109,Table3_Liepa[Žiūrovų skaičius])</f>
        <v>136188</v>
      </c>
    </row>
  </sheetData>
  <pageMargins left="0.75" right="0.75" top="1" bottom="1" header="0.5" footer="0.5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73"/>
  <sheetViews>
    <sheetView workbookViewId="0">
      <selection activeCell="B6" sqref="B6"/>
    </sheetView>
  </sheetViews>
  <sheetFormatPr defaultRowHeight="14.4" x14ac:dyDescent="0.3"/>
  <cols>
    <col min="1" max="1" width="8.33203125" customWidth="1"/>
    <col min="2" max="3" width="45" customWidth="1"/>
    <col min="4" max="4" width="18" style="24" customWidth="1"/>
    <col min="5" max="7" width="18" customWidth="1"/>
    <col min="8" max="8" width="18" style="28" customWidth="1"/>
    <col min="9" max="9" width="45" customWidth="1"/>
  </cols>
  <sheetData>
    <row r="1" spans="1:9" x14ac:dyDescent="0.3">
      <c r="A1" s="13">
        <f>'2021'!A1</f>
        <v>2021</v>
      </c>
    </row>
    <row r="2" spans="1:9" x14ac:dyDescent="0.3">
      <c r="A2" s="15" t="str">
        <f>'2021'!A2</f>
        <v>Lietuvos kino teatruose rodytų filmų TOP</v>
      </c>
    </row>
    <row r="3" spans="1:9" x14ac:dyDescent="0.3">
      <c r="A3" s="15" t="s">
        <v>20</v>
      </c>
    </row>
    <row r="4" spans="1:9" x14ac:dyDescent="0.3">
      <c r="A4" s="15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29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56</v>
      </c>
      <c r="C6" s="1" t="s">
        <v>56</v>
      </c>
      <c r="D6" s="1" t="s">
        <v>57</v>
      </c>
      <c r="E6" s="20">
        <v>129462.85999999996</v>
      </c>
      <c r="F6" s="9">
        <v>20934</v>
      </c>
      <c r="G6" s="9" t="s">
        <v>41</v>
      </c>
      <c r="H6" s="30">
        <v>44407</v>
      </c>
      <c r="I6" s="11" t="s">
        <v>58</v>
      </c>
    </row>
    <row r="7" spans="1:9" x14ac:dyDescent="0.3">
      <c r="A7" s="8">
        <f>IF(B7&lt;&gt;"",ROWS($B$6:B7),"")</f>
        <v>2</v>
      </c>
      <c r="B7" s="1" t="s">
        <v>50</v>
      </c>
      <c r="C7" s="1" t="s">
        <v>51</v>
      </c>
      <c r="D7" s="1" t="s">
        <v>28</v>
      </c>
      <c r="E7" s="20">
        <v>127692.98</v>
      </c>
      <c r="F7" s="9">
        <v>27914</v>
      </c>
      <c r="G7" s="9" t="s">
        <v>76</v>
      </c>
      <c r="H7" s="30">
        <v>44400</v>
      </c>
      <c r="I7" s="11" t="s">
        <v>52</v>
      </c>
    </row>
    <row r="8" spans="1:9" x14ac:dyDescent="0.3">
      <c r="A8" s="8">
        <f>IF(B8&lt;&gt;"",ROWS($B$6:B8),"")</f>
        <v>3</v>
      </c>
      <c r="B8" s="1" t="s">
        <v>68</v>
      </c>
      <c r="C8" s="1" t="s">
        <v>69</v>
      </c>
      <c r="D8" s="1" t="s">
        <v>28</v>
      </c>
      <c r="E8" s="20">
        <v>96351.99</v>
      </c>
      <c r="F8" s="9">
        <v>15646</v>
      </c>
      <c r="G8" s="9" t="s">
        <v>44</v>
      </c>
      <c r="H8" s="30">
        <v>44421</v>
      </c>
      <c r="I8" s="11" t="s">
        <v>52</v>
      </c>
    </row>
    <row r="9" spans="1:9" x14ac:dyDescent="0.3">
      <c r="A9" s="8">
        <f>IF(B9&lt;&gt;"",ROWS($B$6:B9),"")</f>
        <v>4</v>
      </c>
      <c r="B9" s="1" t="s">
        <v>59</v>
      </c>
      <c r="C9" s="1" t="s">
        <v>60</v>
      </c>
      <c r="D9" s="1" t="s">
        <v>28</v>
      </c>
      <c r="E9" s="20">
        <v>89975.16</v>
      </c>
      <c r="F9" s="9">
        <v>19849</v>
      </c>
      <c r="G9" s="9" t="s">
        <v>36</v>
      </c>
      <c r="H9" s="30">
        <v>44428</v>
      </c>
      <c r="I9" s="11" t="s">
        <v>61</v>
      </c>
    </row>
    <row r="10" spans="1:9" x14ac:dyDescent="0.3">
      <c r="A10" s="8">
        <f>IF(B10&lt;&gt;"",ROWS($B$6:B10),"")</f>
        <v>5</v>
      </c>
      <c r="B10" s="1" t="s">
        <v>83</v>
      </c>
      <c r="C10" s="1" t="s">
        <v>84</v>
      </c>
      <c r="D10" s="1" t="s">
        <v>28</v>
      </c>
      <c r="E10" s="20">
        <v>89161.87</v>
      </c>
      <c r="F10" s="9">
        <v>13645</v>
      </c>
      <c r="G10" s="9" t="s">
        <v>44</v>
      </c>
      <c r="H10" s="30">
        <v>44414</v>
      </c>
      <c r="I10" s="11" t="s">
        <v>37</v>
      </c>
    </row>
    <row r="11" spans="1:9" x14ac:dyDescent="0.3">
      <c r="A11" s="8">
        <f>IF(B11&lt;&gt;"",ROWS($B$6:B11),"")</f>
        <v>6</v>
      </c>
      <c r="B11" s="1" t="s">
        <v>66</v>
      </c>
      <c r="C11" s="1" t="s">
        <v>67</v>
      </c>
      <c r="D11" s="1" t="s">
        <v>28</v>
      </c>
      <c r="E11" s="20">
        <v>52605.72</v>
      </c>
      <c r="F11" s="9">
        <v>11165</v>
      </c>
      <c r="G11" s="9" t="s">
        <v>44</v>
      </c>
      <c r="H11" s="30">
        <v>44393</v>
      </c>
      <c r="I11" s="11" t="s">
        <v>37</v>
      </c>
    </row>
    <row r="12" spans="1:9" x14ac:dyDescent="0.3">
      <c r="A12" s="8">
        <f>IF(B12&lt;&gt;"",ROWS($B$6:B12),"")</f>
        <v>7</v>
      </c>
      <c r="B12" s="1" t="s">
        <v>132</v>
      </c>
      <c r="C12" s="1" t="s">
        <v>133</v>
      </c>
      <c r="D12" s="1" t="s">
        <v>28</v>
      </c>
      <c r="E12" s="20">
        <v>36703.440000000002</v>
      </c>
      <c r="F12" s="9">
        <v>6618</v>
      </c>
      <c r="G12" s="9" t="s">
        <v>44</v>
      </c>
      <c r="H12" s="30">
        <v>44407</v>
      </c>
      <c r="I12" s="11" t="s">
        <v>52</v>
      </c>
    </row>
    <row r="13" spans="1:9" x14ac:dyDescent="0.3">
      <c r="A13" s="8">
        <f>IF(B13&lt;&gt;"",ROWS($B$6:B13),"")</f>
        <v>8</v>
      </c>
      <c r="B13" s="1" t="s">
        <v>85</v>
      </c>
      <c r="C13" s="1" t="s">
        <v>86</v>
      </c>
      <c r="D13" s="1" t="s">
        <v>28</v>
      </c>
      <c r="E13" s="20">
        <v>31991.93</v>
      </c>
      <c r="F13" s="9">
        <v>5122</v>
      </c>
      <c r="G13" s="9" t="s">
        <v>163</v>
      </c>
      <c r="H13" s="30">
        <v>44393</v>
      </c>
      <c r="I13" s="11" t="s">
        <v>33</v>
      </c>
    </row>
    <row r="14" spans="1:9" x14ac:dyDescent="0.3">
      <c r="A14" s="8">
        <f>IF(B14&lt;&gt;"",ROWS($B$6:B14),"")</f>
        <v>9</v>
      </c>
      <c r="B14" s="1" t="s">
        <v>137</v>
      </c>
      <c r="C14" s="1" t="s">
        <v>137</v>
      </c>
      <c r="D14" s="1" t="s">
        <v>57</v>
      </c>
      <c r="E14" s="20">
        <v>31827.560000000005</v>
      </c>
      <c r="F14" s="9">
        <v>5819</v>
      </c>
      <c r="G14" s="9">
        <v>20</v>
      </c>
      <c r="H14" s="30">
        <v>44421</v>
      </c>
      <c r="I14" s="11" t="s">
        <v>138</v>
      </c>
    </row>
    <row r="15" spans="1:9" x14ac:dyDescent="0.3">
      <c r="A15" s="8">
        <f>IF(B15&lt;&gt;"",ROWS($B$6:B15),"")</f>
        <v>10</v>
      </c>
      <c r="B15" s="1" t="s">
        <v>161</v>
      </c>
      <c r="C15" s="1" t="s">
        <v>162</v>
      </c>
      <c r="D15" s="1" t="s">
        <v>28</v>
      </c>
      <c r="E15" s="20">
        <v>30361.09</v>
      </c>
      <c r="F15" s="9">
        <v>4629</v>
      </c>
      <c r="G15" s="9" t="s">
        <v>163</v>
      </c>
      <c r="H15" s="30">
        <v>44421</v>
      </c>
      <c r="I15" s="11" t="s">
        <v>33</v>
      </c>
    </row>
    <row r="16" spans="1:9" x14ac:dyDescent="0.3">
      <c r="A16" s="8">
        <f>IF(B16&lt;&gt;"",ROWS($B$6:B16),"")</f>
        <v>11</v>
      </c>
      <c r="B16" s="1" t="s">
        <v>175</v>
      </c>
      <c r="C16" s="1" t="s">
        <v>176</v>
      </c>
      <c r="D16" s="1" t="s">
        <v>28</v>
      </c>
      <c r="E16" s="20">
        <v>25535.71</v>
      </c>
      <c r="F16" s="9">
        <v>6054</v>
      </c>
      <c r="G16" s="9" t="s">
        <v>32</v>
      </c>
      <c r="H16" s="30">
        <v>44414</v>
      </c>
      <c r="I16" s="11" t="s">
        <v>116</v>
      </c>
    </row>
    <row r="17" spans="1:9" x14ac:dyDescent="0.3">
      <c r="A17" s="8">
        <f>IF(B17&lt;&gt;"",ROWS($B$6:B17),"")</f>
        <v>12</v>
      </c>
      <c r="B17" s="1" t="s">
        <v>185</v>
      </c>
      <c r="C17" s="1" t="s">
        <v>186</v>
      </c>
      <c r="D17" s="1" t="s">
        <v>28</v>
      </c>
      <c r="E17" s="20">
        <v>21421.9</v>
      </c>
      <c r="F17" s="9">
        <v>3613</v>
      </c>
      <c r="G17" s="9" t="s">
        <v>163</v>
      </c>
      <c r="H17" s="30">
        <v>44428</v>
      </c>
      <c r="I17" s="11" t="s">
        <v>52</v>
      </c>
    </row>
    <row r="18" spans="1:9" x14ac:dyDescent="0.3">
      <c r="A18" s="8">
        <f>IF(B18&lt;&gt;"",ROWS($B$6:B18),"")</f>
        <v>13</v>
      </c>
      <c r="B18" s="1" t="s">
        <v>53</v>
      </c>
      <c r="C18" s="1" t="s">
        <v>54</v>
      </c>
      <c r="D18" s="1" t="s">
        <v>28</v>
      </c>
      <c r="E18" s="20">
        <v>20719.5</v>
      </c>
      <c r="F18" s="9">
        <v>3385</v>
      </c>
      <c r="G18" s="9" t="s">
        <v>262</v>
      </c>
      <c r="H18" s="30">
        <v>44372</v>
      </c>
      <c r="I18" s="11" t="s">
        <v>29</v>
      </c>
    </row>
    <row r="19" spans="1:9" x14ac:dyDescent="0.3">
      <c r="A19" s="8">
        <f>IF(B19&lt;&gt;"",ROWS($B$6:B19),"")</f>
        <v>14</v>
      </c>
      <c r="B19" s="1" t="s">
        <v>211</v>
      </c>
      <c r="C19" s="1" t="s">
        <v>212</v>
      </c>
      <c r="D19" s="1" t="s">
        <v>28</v>
      </c>
      <c r="E19" s="20">
        <v>17430.71</v>
      </c>
      <c r="F19" s="9">
        <v>2809</v>
      </c>
      <c r="G19" s="9" t="s">
        <v>55</v>
      </c>
      <c r="H19" s="30">
        <v>44428</v>
      </c>
      <c r="I19" s="11" t="s">
        <v>37</v>
      </c>
    </row>
    <row r="20" spans="1:9" x14ac:dyDescent="0.3">
      <c r="A20" s="8">
        <f>IF(B20&lt;&gt;"",ROWS($B$6:B20),"")</f>
        <v>15</v>
      </c>
      <c r="B20" s="1" t="s">
        <v>159</v>
      </c>
      <c r="C20" s="1" t="s">
        <v>160</v>
      </c>
      <c r="D20" s="1" t="s">
        <v>28</v>
      </c>
      <c r="E20" s="20">
        <v>13669.19</v>
      </c>
      <c r="F20" s="9">
        <v>2244</v>
      </c>
      <c r="G20" s="9" t="s">
        <v>119</v>
      </c>
      <c r="H20" s="30">
        <v>44400</v>
      </c>
      <c r="I20" s="11" t="s">
        <v>29</v>
      </c>
    </row>
    <row r="21" spans="1:9" x14ac:dyDescent="0.3">
      <c r="A21" s="8">
        <f>IF(B21&lt;&gt;"",ROWS($B$6:B21),"")</f>
        <v>16</v>
      </c>
      <c r="B21" s="1" t="s">
        <v>240</v>
      </c>
      <c r="C21" s="1" t="s">
        <v>241</v>
      </c>
      <c r="D21" s="1" t="s">
        <v>242</v>
      </c>
      <c r="E21" s="20">
        <v>11969.25</v>
      </c>
      <c r="F21" s="9">
        <v>2103</v>
      </c>
      <c r="G21" s="9">
        <v>17</v>
      </c>
      <c r="H21" s="30">
        <v>44428</v>
      </c>
      <c r="I21" s="11" t="s">
        <v>125</v>
      </c>
    </row>
    <row r="22" spans="1:9" x14ac:dyDescent="0.3">
      <c r="A22" s="8">
        <f>IF(B22&lt;&gt;"",ROWS($B$6:B22),"")</f>
        <v>17</v>
      </c>
      <c r="B22" s="1" t="s">
        <v>215</v>
      </c>
      <c r="C22" s="1" t="s">
        <v>216</v>
      </c>
      <c r="D22" s="1" t="s">
        <v>28</v>
      </c>
      <c r="E22" s="20">
        <v>11136.18</v>
      </c>
      <c r="F22" s="9">
        <v>2039</v>
      </c>
      <c r="G22" s="9" t="s">
        <v>55</v>
      </c>
      <c r="H22" s="30">
        <v>44435</v>
      </c>
      <c r="I22" s="11" t="s">
        <v>29</v>
      </c>
    </row>
    <row r="23" spans="1:9" x14ac:dyDescent="0.3">
      <c r="A23" s="8">
        <f>IF(B23&lt;&gt;"",ROWS($B$6:B23),"")</f>
        <v>18</v>
      </c>
      <c r="B23" s="1" t="s">
        <v>255</v>
      </c>
      <c r="C23" s="1" t="s">
        <v>256</v>
      </c>
      <c r="D23" s="1" t="s">
        <v>257</v>
      </c>
      <c r="E23" s="20">
        <v>11018.2</v>
      </c>
      <c r="F23" s="9">
        <v>1715</v>
      </c>
      <c r="G23" s="9" t="s">
        <v>113</v>
      </c>
      <c r="H23" s="30">
        <v>44414</v>
      </c>
      <c r="I23" s="11" t="s">
        <v>152</v>
      </c>
    </row>
    <row r="24" spans="1:9" x14ac:dyDescent="0.3">
      <c r="A24" s="8">
        <f>IF(B24&lt;&gt;"",ROWS($B$6:B24),"")</f>
        <v>19</v>
      </c>
      <c r="B24" s="1" t="s">
        <v>199</v>
      </c>
      <c r="C24" s="1" t="s">
        <v>200</v>
      </c>
      <c r="D24" s="1" t="s">
        <v>201</v>
      </c>
      <c r="E24" s="20">
        <v>10815.750000000002</v>
      </c>
      <c r="F24" s="9">
        <v>1777</v>
      </c>
      <c r="G24" s="9" t="s">
        <v>202</v>
      </c>
      <c r="H24" s="30">
        <v>44379</v>
      </c>
      <c r="I24" s="11" t="s">
        <v>203</v>
      </c>
    </row>
    <row r="25" spans="1:9" x14ac:dyDescent="0.3">
      <c r="A25" s="8">
        <f>IF(B25&lt;&gt;"",ROWS($B$6:B25),"")</f>
        <v>20</v>
      </c>
      <c r="B25" s="1" t="s">
        <v>235</v>
      </c>
      <c r="C25" s="1" t="s">
        <v>236</v>
      </c>
      <c r="D25" s="1" t="s">
        <v>237</v>
      </c>
      <c r="E25" s="20">
        <v>8571.7199999999993</v>
      </c>
      <c r="F25" s="9">
        <v>1664</v>
      </c>
      <c r="G25" s="9">
        <v>16</v>
      </c>
      <c r="H25" s="30">
        <v>44435</v>
      </c>
      <c r="I25" s="11" t="s">
        <v>125</v>
      </c>
    </row>
    <row r="26" spans="1:9" x14ac:dyDescent="0.3">
      <c r="A26" s="8">
        <f>IF(B26&lt;&gt;"",ROWS($B$6:B26),"")</f>
        <v>21</v>
      </c>
      <c r="B26" s="1" t="s">
        <v>238</v>
      </c>
      <c r="C26" s="1" t="s">
        <v>239</v>
      </c>
      <c r="D26" s="1" t="s">
        <v>201</v>
      </c>
      <c r="E26" s="20">
        <v>8174.75</v>
      </c>
      <c r="F26" s="9">
        <v>1558</v>
      </c>
      <c r="G26" s="9" t="s">
        <v>55</v>
      </c>
      <c r="H26" s="30">
        <v>44435</v>
      </c>
      <c r="I26" s="11" t="s">
        <v>116</v>
      </c>
    </row>
    <row r="27" spans="1:9" x14ac:dyDescent="0.3">
      <c r="A27" s="8">
        <f>IF(B27&lt;&gt;"",ROWS($B$6:B27),"")</f>
        <v>22</v>
      </c>
      <c r="B27" s="1" t="s">
        <v>90</v>
      </c>
      <c r="C27" s="1" t="s">
        <v>91</v>
      </c>
      <c r="D27" s="1" t="s">
        <v>28</v>
      </c>
      <c r="E27" s="20">
        <v>7270.39</v>
      </c>
      <c r="F27" s="9">
        <v>1207</v>
      </c>
      <c r="G27" s="9" t="s">
        <v>158</v>
      </c>
      <c r="H27" s="30">
        <v>44386</v>
      </c>
      <c r="I27" s="11" t="s">
        <v>52</v>
      </c>
    </row>
    <row r="28" spans="1:9" x14ac:dyDescent="0.3">
      <c r="A28" s="8">
        <f>IF(B28&lt;&gt;"",ROWS($B$6:B28),"")</f>
        <v>23</v>
      </c>
      <c r="B28" s="1" t="s">
        <v>247</v>
      </c>
      <c r="C28" s="1" t="s">
        <v>248</v>
      </c>
      <c r="D28" s="1" t="s">
        <v>249</v>
      </c>
      <c r="E28" s="20">
        <v>7160.7599999999993</v>
      </c>
      <c r="F28" s="9">
        <v>1509</v>
      </c>
      <c r="G28" s="9">
        <v>14</v>
      </c>
      <c r="H28" s="30">
        <v>44421</v>
      </c>
      <c r="I28" s="11" t="s">
        <v>125</v>
      </c>
    </row>
    <row r="29" spans="1:9" x14ac:dyDescent="0.3">
      <c r="A29" s="8">
        <f>IF(B29&lt;&gt;"",ROWS($B$6:B29),"")</f>
        <v>24</v>
      </c>
      <c r="B29" s="1" t="s">
        <v>120</v>
      </c>
      <c r="C29" s="1" t="s">
        <v>121</v>
      </c>
      <c r="D29" s="1" t="s">
        <v>28</v>
      </c>
      <c r="E29" s="20">
        <v>6599.88</v>
      </c>
      <c r="F29" s="9">
        <v>1486</v>
      </c>
      <c r="G29" s="9" t="s">
        <v>338</v>
      </c>
      <c r="H29" s="30">
        <v>44379</v>
      </c>
      <c r="I29" s="11" t="s">
        <v>29</v>
      </c>
    </row>
    <row r="30" spans="1:9" x14ac:dyDescent="0.3">
      <c r="A30" s="8">
        <f>IF(B30&lt;&gt;"",ROWS($B$6:B30),"")</f>
        <v>25</v>
      </c>
      <c r="B30" s="1" t="s">
        <v>267</v>
      </c>
      <c r="C30" s="1" t="s">
        <v>268</v>
      </c>
      <c r="D30" s="1" t="s">
        <v>28</v>
      </c>
      <c r="E30" s="20">
        <v>5311.19</v>
      </c>
      <c r="F30" s="9">
        <v>1084</v>
      </c>
      <c r="G30" s="9" t="s">
        <v>55</v>
      </c>
      <c r="H30" s="30">
        <v>44435</v>
      </c>
      <c r="I30" s="11" t="s">
        <v>152</v>
      </c>
    </row>
    <row r="31" spans="1:9" x14ac:dyDescent="0.3">
      <c r="A31" s="8">
        <f>IF(B31&lt;&gt;"",ROWS($B$6:B31),"")</f>
        <v>26</v>
      </c>
      <c r="B31" s="1" t="s">
        <v>181</v>
      </c>
      <c r="C31" s="1" t="s">
        <v>182</v>
      </c>
      <c r="D31" s="1" t="s">
        <v>183</v>
      </c>
      <c r="E31" s="20">
        <v>4036.87</v>
      </c>
      <c r="F31" s="9">
        <v>1027</v>
      </c>
      <c r="G31" s="9">
        <v>6</v>
      </c>
      <c r="H31" s="30">
        <v>44442</v>
      </c>
      <c r="I31" s="11" t="s">
        <v>184</v>
      </c>
    </row>
    <row r="32" spans="1:9" x14ac:dyDescent="0.3">
      <c r="A32" s="8">
        <f>IF(B32&lt;&gt;"",ROWS($B$6:B32),"")</f>
        <v>27</v>
      </c>
      <c r="B32" s="1" t="s">
        <v>204</v>
      </c>
      <c r="C32" s="1" t="s">
        <v>205</v>
      </c>
      <c r="D32" s="1" t="s">
        <v>206</v>
      </c>
      <c r="E32" s="20">
        <v>3712.3700000000008</v>
      </c>
      <c r="F32" s="9">
        <v>1059</v>
      </c>
      <c r="G32" s="9" t="s">
        <v>333</v>
      </c>
      <c r="H32" s="30">
        <v>44330</v>
      </c>
      <c r="I32" s="11" t="s">
        <v>208</v>
      </c>
    </row>
    <row r="33" spans="1:9" x14ac:dyDescent="0.3">
      <c r="A33" s="8">
        <f>IF(B33&lt;&gt;"",ROWS($B$6:B33),"")</f>
        <v>28</v>
      </c>
      <c r="B33" s="1" t="s">
        <v>122</v>
      </c>
      <c r="C33" s="1" t="s">
        <v>123</v>
      </c>
      <c r="D33" s="1" t="s">
        <v>124</v>
      </c>
      <c r="E33" s="20">
        <v>3619.8899999999994</v>
      </c>
      <c r="F33" s="9">
        <v>868</v>
      </c>
      <c r="G33" s="9" t="s">
        <v>207</v>
      </c>
      <c r="H33" s="30">
        <v>44372</v>
      </c>
      <c r="I33" s="11" t="s">
        <v>125</v>
      </c>
    </row>
    <row r="34" spans="1:9" x14ac:dyDescent="0.3">
      <c r="A34" s="8">
        <f>IF(B34&lt;&gt;"",ROWS($B$6:B34),"")</f>
        <v>29</v>
      </c>
      <c r="B34" s="1" t="s">
        <v>366</v>
      </c>
      <c r="C34" s="1" t="s">
        <v>366</v>
      </c>
      <c r="D34" s="1" t="s">
        <v>195</v>
      </c>
      <c r="E34" s="20">
        <v>3305.71</v>
      </c>
      <c r="F34" s="9">
        <v>581</v>
      </c>
      <c r="G34" s="9" t="s">
        <v>192</v>
      </c>
      <c r="H34" s="30">
        <v>44414</v>
      </c>
      <c r="I34" s="11" t="s">
        <v>152</v>
      </c>
    </row>
    <row r="35" spans="1:9" x14ac:dyDescent="0.3">
      <c r="A35" s="8">
        <f>IF(B35&lt;&gt;"",ROWS($B$6:B35),"")</f>
        <v>30</v>
      </c>
      <c r="B35" s="1" t="s">
        <v>77</v>
      </c>
      <c r="C35" s="1" t="s">
        <v>78</v>
      </c>
      <c r="D35" s="1" t="s">
        <v>28</v>
      </c>
      <c r="E35" s="20">
        <v>2926.89</v>
      </c>
      <c r="F35" s="9">
        <v>430</v>
      </c>
      <c r="G35" s="9" t="s">
        <v>463</v>
      </c>
      <c r="H35" s="30">
        <v>44351</v>
      </c>
      <c r="I35" s="11" t="s">
        <v>37</v>
      </c>
    </row>
    <row r="36" spans="1:9" x14ac:dyDescent="0.3">
      <c r="A36" s="8">
        <f>IF(B36&lt;&gt;"",ROWS($B$6:B36),"")</f>
        <v>31</v>
      </c>
      <c r="B36" s="1" t="s">
        <v>346</v>
      </c>
      <c r="C36" s="1" t="s">
        <v>347</v>
      </c>
      <c r="D36" s="1" t="s">
        <v>98</v>
      </c>
      <c r="E36" s="20">
        <v>2758</v>
      </c>
      <c r="F36" s="9">
        <v>507</v>
      </c>
      <c r="G36" s="9" t="s">
        <v>158</v>
      </c>
      <c r="H36" s="30">
        <v>44421</v>
      </c>
      <c r="I36" s="11" t="s">
        <v>263</v>
      </c>
    </row>
    <row r="37" spans="1:9" x14ac:dyDescent="0.3">
      <c r="A37" s="8">
        <f>IF(B37&lt;&gt;"",ROWS($B$6:B37),"")</f>
        <v>32</v>
      </c>
      <c r="B37" s="1" t="s">
        <v>94</v>
      </c>
      <c r="C37" s="1" t="s">
        <v>95</v>
      </c>
      <c r="D37" s="1" t="s">
        <v>28</v>
      </c>
      <c r="E37" s="20">
        <v>2221.5</v>
      </c>
      <c r="F37" s="9">
        <v>508</v>
      </c>
      <c r="G37" s="9" t="s">
        <v>463</v>
      </c>
      <c r="H37" s="30">
        <v>44351</v>
      </c>
      <c r="I37" s="11" t="s">
        <v>29</v>
      </c>
    </row>
    <row r="38" spans="1:9" x14ac:dyDescent="0.3">
      <c r="A38" s="8">
        <f>IF(B38&lt;&gt;"",ROWS($B$6:B38),"")</f>
        <v>33</v>
      </c>
      <c r="B38" s="1" t="s">
        <v>339</v>
      </c>
      <c r="C38" s="1" t="s">
        <v>340</v>
      </c>
      <c r="D38" s="1" t="s">
        <v>310</v>
      </c>
      <c r="E38" s="20">
        <v>2128.6099999999997</v>
      </c>
      <c r="F38" s="9">
        <v>403</v>
      </c>
      <c r="G38" s="9" t="s">
        <v>341</v>
      </c>
      <c r="H38" s="30">
        <v>44414</v>
      </c>
      <c r="I38" s="11" t="s">
        <v>342</v>
      </c>
    </row>
    <row r="39" spans="1:9" x14ac:dyDescent="0.3">
      <c r="A39" s="8">
        <f>IF(B39&lt;&gt;"",ROWS($B$6:B39),"")</f>
        <v>34</v>
      </c>
      <c r="B39" s="1" t="s">
        <v>309</v>
      </c>
      <c r="C39" s="1" t="s">
        <v>309</v>
      </c>
      <c r="D39" s="1" t="s">
        <v>310</v>
      </c>
      <c r="E39" s="20">
        <v>1740</v>
      </c>
      <c r="F39" s="9">
        <v>349</v>
      </c>
      <c r="G39" s="9" t="s">
        <v>262</v>
      </c>
      <c r="H39" s="30">
        <v>44386</v>
      </c>
      <c r="I39" s="11" t="s">
        <v>263</v>
      </c>
    </row>
    <row r="40" spans="1:9" x14ac:dyDescent="0.3">
      <c r="A40" s="8">
        <f>IF(B40&lt;&gt;"",ROWS($B$6:B40),"")</f>
        <v>35</v>
      </c>
      <c r="B40" s="1" t="s">
        <v>428</v>
      </c>
      <c r="C40" s="1" t="s">
        <v>429</v>
      </c>
      <c r="D40" s="1" t="s">
        <v>98</v>
      </c>
      <c r="E40" s="20">
        <v>1670</v>
      </c>
      <c r="F40" s="9">
        <v>380</v>
      </c>
      <c r="G40" s="9" t="s">
        <v>341</v>
      </c>
      <c r="H40" s="30">
        <v>44428</v>
      </c>
      <c r="I40" s="11" t="s">
        <v>167</v>
      </c>
    </row>
    <row r="41" spans="1:9" x14ac:dyDescent="0.3">
      <c r="A41" s="8">
        <f>IF(B41&lt;&gt;"",ROWS($B$6:B41),"")</f>
        <v>36</v>
      </c>
      <c r="B41" s="1" t="s">
        <v>323</v>
      </c>
      <c r="C41" s="1" t="s">
        <v>324</v>
      </c>
      <c r="D41" s="1" t="s">
        <v>98</v>
      </c>
      <c r="E41" s="20">
        <v>1563</v>
      </c>
      <c r="F41" s="9">
        <v>313</v>
      </c>
      <c r="G41" s="9">
        <v>6</v>
      </c>
      <c r="H41" s="30">
        <v>44393</v>
      </c>
      <c r="I41" s="11" t="s">
        <v>263</v>
      </c>
    </row>
    <row r="42" spans="1:9" x14ac:dyDescent="0.3">
      <c r="A42" s="8">
        <f>IF(B42&lt;&gt;"",ROWS($B$6:B42),"")</f>
        <v>37</v>
      </c>
      <c r="B42" s="1" t="s">
        <v>456</v>
      </c>
      <c r="C42" s="1" t="s">
        <v>457</v>
      </c>
      <c r="D42" s="1" t="s">
        <v>98</v>
      </c>
      <c r="E42" s="20">
        <v>1238</v>
      </c>
      <c r="F42" s="9">
        <v>256</v>
      </c>
      <c r="G42" s="9">
        <v>1</v>
      </c>
      <c r="H42" s="30">
        <v>44106</v>
      </c>
      <c r="I42" s="11" t="s">
        <v>263</v>
      </c>
    </row>
    <row r="43" spans="1:9" x14ac:dyDescent="0.3">
      <c r="A43" s="8">
        <f>IF(B43&lt;&gt;"",ROWS($B$6:B43),"")</f>
        <v>38</v>
      </c>
      <c r="B43" s="1" t="s">
        <v>300</v>
      </c>
      <c r="C43" s="1" t="s">
        <v>301</v>
      </c>
      <c r="D43" s="1" t="s">
        <v>98</v>
      </c>
      <c r="E43" s="20">
        <v>1038.5199999999995</v>
      </c>
      <c r="F43" s="9">
        <v>182</v>
      </c>
      <c r="G43" s="9" t="s">
        <v>341</v>
      </c>
      <c r="H43" s="30">
        <v>44393</v>
      </c>
      <c r="I43" s="11" t="s">
        <v>167</v>
      </c>
    </row>
    <row r="44" spans="1:9" x14ac:dyDescent="0.3">
      <c r="A44" s="8">
        <f>IF(B44&lt;&gt;"",ROWS($B$6:B44),"")</f>
        <v>39</v>
      </c>
      <c r="B44" s="1" t="s">
        <v>293</v>
      </c>
      <c r="C44" s="1" t="s">
        <v>294</v>
      </c>
      <c r="D44" s="1" t="s">
        <v>295</v>
      </c>
      <c r="E44" s="20">
        <v>772.5</v>
      </c>
      <c r="F44" s="9">
        <v>420</v>
      </c>
      <c r="G44" s="9">
        <v>2</v>
      </c>
      <c r="H44" s="30">
        <v>44106</v>
      </c>
      <c r="I44" s="11" t="s">
        <v>296</v>
      </c>
    </row>
    <row r="45" spans="1:9" x14ac:dyDescent="0.3">
      <c r="A45" s="8">
        <f>IF(B45&lt;&gt;"",ROWS($B$6:B45),"")</f>
        <v>40</v>
      </c>
      <c r="B45" s="1" t="s">
        <v>414</v>
      </c>
      <c r="C45" s="1" t="s">
        <v>415</v>
      </c>
      <c r="D45" s="1" t="s">
        <v>416</v>
      </c>
      <c r="E45" s="20">
        <v>754.57</v>
      </c>
      <c r="F45" s="9">
        <v>172</v>
      </c>
      <c r="G45" s="9" t="s">
        <v>202</v>
      </c>
      <c r="H45" s="30">
        <v>44421</v>
      </c>
      <c r="I45" s="11" t="s">
        <v>208</v>
      </c>
    </row>
    <row r="46" spans="1:9" x14ac:dyDescent="0.3">
      <c r="A46" s="8">
        <f>IF(B46&lt;&gt;"",ROWS($B$6:B46),"")</f>
        <v>41</v>
      </c>
      <c r="B46" s="1" t="s">
        <v>327</v>
      </c>
      <c r="C46" s="1" t="s">
        <v>328</v>
      </c>
      <c r="D46" s="1" t="s">
        <v>329</v>
      </c>
      <c r="E46" s="20">
        <v>610.49</v>
      </c>
      <c r="F46" s="9">
        <v>323</v>
      </c>
      <c r="G46" s="9" t="s">
        <v>207</v>
      </c>
      <c r="H46" s="30">
        <v>44113</v>
      </c>
      <c r="I46" s="11" t="s">
        <v>116</v>
      </c>
    </row>
    <row r="47" spans="1:9" x14ac:dyDescent="0.3">
      <c r="A47" s="8">
        <f>IF(B47&lt;&gt;"",ROWS($B$6:B47),"")</f>
        <v>42</v>
      </c>
      <c r="B47" s="1" t="s">
        <v>443</v>
      </c>
      <c r="C47" s="1" t="s">
        <v>444</v>
      </c>
      <c r="D47" s="1" t="s">
        <v>28</v>
      </c>
      <c r="E47" s="20">
        <v>584.29999999999995</v>
      </c>
      <c r="F47" s="9">
        <v>96</v>
      </c>
      <c r="G47" s="9">
        <v>9</v>
      </c>
      <c r="H47" s="30">
        <v>44407</v>
      </c>
      <c r="I47" s="11" t="s">
        <v>125</v>
      </c>
    </row>
    <row r="48" spans="1:9" x14ac:dyDescent="0.3">
      <c r="A48" s="8">
        <f>IF(B48&lt;&gt;"",ROWS($B$6:B48),"")</f>
        <v>43</v>
      </c>
      <c r="B48" s="1" t="s">
        <v>384</v>
      </c>
      <c r="C48" s="1" t="s">
        <v>385</v>
      </c>
      <c r="D48" s="1" t="s">
        <v>645</v>
      </c>
      <c r="E48" s="20">
        <v>563.47000000000025</v>
      </c>
      <c r="F48" s="9">
        <v>96</v>
      </c>
      <c r="G48" s="9" t="s">
        <v>463</v>
      </c>
      <c r="H48" s="30">
        <v>44400</v>
      </c>
      <c r="I48" s="11" t="s">
        <v>167</v>
      </c>
    </row>
    <row r="49" spans="1:9" x14ac:dyDescent="0.3">
      <c r="A49" s="8">
        <f>IF(B49&lt;&gt;"",ROWS($B$6:B49),"")</f>
        <v>44</v>
      </c>
      <c r="B49" s="1" t="s">
        <v>509</v>
      </c>
      <c r="C49" s="1" t="s">
        <v>510</v>
      </c>
      <c r="D49" s="1" t="s">
        <v>511</v>
      </c>
      <c r="E49" s="20">
        <v>535</v>
      </c>
      <c r="F49" s="9">
        <v>143</v>
      </c>
      <c r="G49" s="9" t="s">
        <v>207</v>
      </c>
      <c r="H49" s="30">
        <v>43987</v>
      </c>
      <c r="I49" s="11" t="s">
        <v>410</v>
      </c>
    </row>
    <row r="50" spans="1:9" x14ac:dyDescent="0.3">
      <c r="A50" s="8">
        <f>IF(B50&lt;&gt;"",ROWS($B$6:B50),"")</f>
        <v>45</v>
      </c>
      <c r="B50" s="1" t="s">
        <v>311</v>
      </c>
      <c r="C50" s="1" t="s">
        <v>312</v>
      </c>
      <c r="D50" s="1" t="s">
        <v>28</v>
      </c>
      <c r="E50" s="20">
        <v>500.75</v>
      </c>
      <c r="F50" s="9">
        <v>94</v>
      </c>
      <c r="G50" s="9" t="s">
        <v>158</v>
      </c>
      <c r="H50" s="30">
        <v>44400</v>
      </c>
      <c r="I50" s="11" t="s">
        <v>61</v>
      </c>
    </row>
    <row r="51" spans="1:9" x14ac:dyDescent="0.3">
      <c r="A51" s="8">
        <f>IF(B51&lt;&gt;"",ROWS($B$6:B51),"")</f>
        <v>46</v>
      </c>
      <c r="B51" s="1" t="s">
        <v>520</v>
      </c>
      <c r="C51" s="1" t="s">
        <v>521</v>
      </c>
      <c r="D51" s="1" t="s">
        <v>28</v>
      </c>
      <c r="E51" s="20">
        <v>469</v>
      </c>
      <c r="F51" s="9">
        <v>255</v>
      </c>
      <c r="G51" s="9">
        <v>2</v>
      </c>
      <c r="H51" s="30">
        <v>43770</v>
      </c>
      <c r="I51" s="11" t="s">
        <v>89</v>
      </c>
    </row>
    <row r="52" spans="1:9" x14ac:dyDescent="0.3">
      <c r="A52" s="8">
        <f>IF(B52&lt;&gt;"",ROWS($B$6:B52),"")</f>
        <v>47</v>
      </c>
      <c r="B52" s="1" t="s">
        <v>164</v>
      </c>
      <c r="C52" s="1" t="s">
        <v>165</v>
      </c>
      <c r="D52" s="1" t="s">
        <v>166</v>
      </c>
      <c r="E52" s="20">
        <v>433.91999999999825</v>
      </c>
      <c r="F52" s="9">
        <v>77</v>
      </c>
      <c r="G52" s="9" t="s">
        <v>463</v>
      </c>
      <c r="H52" s="30">
        <v>44316</v>
      </c>
      <c r="I52" s="11" t="s">
        <v>167</v>
      </c>
    </row>
    <row r="53" spans="1:9" x14ac:dyDescent="0.3">
      <c r="A53" s="8">
        <f>IF(B53&lt;&gt;"",ROWS($B$6:B53),"")</f>
        <v>48</v>
      </c>
      <c r="B53" s="1" t="s">
        <v>494</v>
      </c>
      <c r="C53" s="1" t="s">
        <v>495</v>
      </c>
      <c r="D53" s="1" t="s">
        <v>28</v>
      </c>
      <c r="E53" s="20">
        <v>431</v>
      </c>
      <c r="F53" s="9">
        <v>226</v>
      </c>
      <c r="G53" s="9">
        <v>4</v>
      </c>
      <c r="H53" s="30">
        <v>43840</v>
      </c>
      <c r="I53" s="11" t="s">
        <v>52</v>
      </c>
    </row>
    <row r="54" spans="1:9" x14ac:dyDescent="0.3">
      <c r="A54" s="8">
        <f>IF(B54&lt;&gt;"",ROWS($B$6:B54),"")</f>
        <v>49</v>
      </c>
      <c r="B54" s="1" t="s">
        <v>106</v>
      </c>
      <c r="C54" s="1" t="s">
        <v>107</v>
      </c>
      <c r="D54" s="1" t="s">
        <v>28</v>
      </c>
      <c r="E54" s="20">
        <v>405.25</v>
      </c>
      <c r="F54" s="9">
        <v>90</v>
      </c>
      <c r="G54" s="9" t="s">
        <v>333</v>
      </c>
      <c r="H54" s="30">
        <v>44337</v>
      </c>
      <c r="I54" s="11" t="s">
        <v>52</v>
      </c>
    </row>
    <row r="55" spans="1:9" x14ac:dyDescent="0.3">
      <c r="A55" s="8">
        <f>IF(B55&lt;&gt;"",ROWS($B$6:B55),"")</f>
        <v>50</v>
      </c>
      <c r="B55" s="1" t="s">
        <v>483</v>
      </c>
      <c r="C55" s="1" t="s">
        <v>484</v>
      </c>
      <c r="D55" s="1" t="s">
        <v>485</v>
      </c>
      <c r="E55" s="20">
        <v>385</v>
      </c>
      <c r="F55" s="9">
        <v>198</v>
      </c>
      <c r="G55" s="9">
        <v>4</v>
      </c>
      <c r="H55" s="30">
        <v>44008</v>
      </c>
      <c r="I55" s="11" t="s">
        <v>61</v>
      </c>
    </row>
    <row r="56" spans="1:9" x14ac:dyDescent="0.3">
      <c r="A56" s="8">
        <f>IF(B56&lt;&gt;"",ROWS($B$6:B56),"")</f>
        <v>51</v>
      </c>
      <c r="B56" s="1" t="s">
        <v>504</v>
      </c>
      <c r="C56" s="1" t="s">
        <v>505</v>
      </c>
      <c r="D56" s="1" t="s">
        <v>249</v>
      </c>
      <c r="E56" s="20">
        <v>380</v>
      </c>
      <c r="F56" s="9">
        <v>194</v>
      </c>
      <c r="G56" s="9" t="s">
        <v>207</v>
      </c>
      <c r="H56" s="30">
        <v>44099</v>
      </c>
      <c r="I56" s="11" t="s">
        <v>125</v>
      </c>
    </row>
    <row r="57" spans="1:9" x14ac:dyDescent="0.3">
      <c r="A57" s="8">
        <f>IF(B57&lt;&gt;"",ROWS($B$6:B57),"")</f>
        <v>52</v>
      </c>
      <c r="B57" s="1" t="s">
        <v>436</v>
      </c>
      <c r="C57" s="1" t="s">
        <v>437</v>
      </c>
      <c r="D57" s="1" t="s">
        <v>249</v>
      </c>
      <c r="E57" s="20">
        <v>303</v>
      </c>
      <c r="F57" s="9">
        <v>55</v>
      </c>
      <c r="G57" s="9">
        <v>1</v>
      </c>
      <c r="H57" s="30">
        <v>44132</v>
      </c>
      <c r="I57" s="11" t="s">
        <v>263</v>
      </c>
    </row>
    <row r="58" spans="1:9" x14ac:dyDescent="0.3">
      <c r="A58" s="8">
        <f>IF(B58&lt;&gt;"",ROWS($B$6:B58),"")</f>
        <v>53</v>
      </c>
      <c r="B58" s="1" t="s">
        <v>480</v>
      </c>
      <c r="C58" s="1" t="s">
        <v>481</v>
      </c>
      <c r="D58" s="1" t="s">
        <v>482</v>
      </c>
      <c r="E58" s="20">
        <v>290.99</v>
      </c>
      <c r="F58" s="9">
        <v>159</v>
      </c>
      <c r="G58" s="9" t="s">
        <v>207</v>
      </c>
      <c r="H58" s="30">
        <v>43861</v>
      </c>
      <c r="I58" s="11" t="s">
        <v>116</v>
      </c>
    </row>
    <row r="59" spans="1:9" x14ac:dyDescent="0.3">
      <c r="A59" s="8">
        <f>IF(B59&lt;&gt;"",ROWS($B$6:B59),"")</f>
        <v>54</v>
      </c>
      <c r="B59" s="1" t="s">
        <v>514</v>
      </c>
      <c r="C59" s="1" t="s">
        <v>515</v>
      </c>
      <c r="D59" s="1" t="s">
        <v>28</v>
      </c>
      <c r="E59" s="20">
        <v>247</v>
      </c>
      <c r="F59" s="9">
        <v>129</v>
      </c>
      <c r="G59" s="9">
        <v>3</v>
      </c>
      <c r="H59" s="30">
        <v>43896</v>
      </c>
      <c r="I59" s="11" t="s">
        <v>52</v>
      </c>
    </row>
    <row r="60" spans="1:9" x14ac:dyDescent="0.3">
      <c r="A60" s="8">
        <f>IF(B60&lt;&gt;"",ROWS($B$6:B60),"")</f>
        <v>55</v>
      </c>
      <c r="B60" s="1" t="s">
        <v>527</v>
      </c>
      <c r="C60" s="1" t="s">
        <v>528</v>
      </c>
      <c r="D60" s="1" t="s">
        <v>529</v>
      </c>
      <c r="E60" s="20">
        <v>232</v>
      </c>
      <c r="F60" s="9">
        <v>116</v>
      </c>
      <c r="G60" s="9" t="s">
        <v>207</v>
      </c>
      <c r="H60" s="30">
        <v>43875</v>
      </c>
      <c r="I60" s="11" t="s">
        <v>125</v>
      </c>
    </row>
    <row r="61" spans="1:9" x14ac:dyDescent="0.3">
      <c r="A61" s="8">
        <f>IF(B61&lt;&gt;"",ROWS($B$6:B61),"")</f>
        <v>56</v>
      </c>
      <c r="B61" s="1" t="s">
        <v>126</v>
      </c>
      <c r="C61" s="1" t="s">
        <v>127</v>
      </c>
      <c r="D61" s="1" t="s">
        <v>28</v>
      </c>
      <c r="E61" s="20">
        <v>227.29</v>
      </c>
      <c r="F61" s="9">
        <v>42</v>
      </c>
      <c r="G61" s="9" t="s">
        <v>333</v>
      </c>
      <c r="H61" s="30">
        <v>44316</v>
      </c>
      <c r="I61" s="11" t="s">
        <v>52</v>
      </c>
    </row>
    <row r="62" spans="1:9" x14ac:dyDescent="0.3">
      <c r="A62" s="8">
        <f>IF(B62&lt;&gt;"",ROWS($B$6:B62),"")</f>
        <v>57</v>
      </c>
      <c r="B62" s="1" t="s">
        <v>193</v>
      </c>
      <c r="C62" s="1" t="s">
        <v>194</v>
      </c>
      <c r="D62" s="1" t="s">
        <v>195</v>
      </c>
      <c r="E62" s="20">
        <v>215.5</v>
      </c>
      <c r="F62" s="9">
        <v>49</v>
      </c>
      <c r="G62" s="9" t="s">
        <v>207</v>
      </c>
      <c r="H62" s="30">
        <v>44316</v>
      </c>
      <c r="I62" s="11" t="s">
        <v>125</v>
      </c>
    </row>
    <row r="63" spans="1:9" x14ac:dyDescent="0.3">
      <c r="A63" s="8">
        <f>IF(B63&lt;&gt;"",ROWS($B$6:B63),"")</f>
        <v>58</v>
      </c>
      <c r="B63" s="1" t="s">
        <v>502</v>
      </c>
      <c r="C63" s="1" t="s">
        <v>503</v>
      </c>
      <c r="D63" s="1" t="s">
        <v>28</v>
      </c>
      <c r="E63" s="20">
        <v>208</v>
      </c>
      <c r="F63" s="9">
        <v>106</v>
      </c>
      <c r="G63" s="9" t="s">
        <v>333</v>
      </c>
      <c r="H63" s="30">
        <v>44092</v>
      </c>
      <c r="I63" s="11" t="s">
        <v>37</v>
      </c>
    </row>
    <row r="64" spans="1:9" x14ac:dyDescent="0.3">
      <c r="A64" s="8">
        <f>IF(B64&lt;&gt;"",ROWS($B$6:B64),"")</f>
        <v>59</v>
      </c>
      <c r="B64" s="1" t="s">
        <v>560</v>
      </c>
      <c r="C64" s="1" t="s">
        <v>561</v>
      </c>
      <c r="D64" s="1" t="s">
        <v>98</v>
      </c>
      <c r="E64" s="20">
        <v>164</v>
      </c>
      <c r="F64" s="9">
        <v>89</v>
      </c>
      <c r="G64" s="9">
        <v>2</v>
      </c>
      <c r="H64" s="30">
        <v>44015</v>
      </c>
      <c r="I64" s="11" t="s">
        <v>296</v>
      </c>
    </row>
    <row r="65" spans="1:9" x14ac:dyDescent="0.3">
      <c r="A65" s="8">
        <f>IF(B65&lt;&gt;"",ROWS($B$6:B65),"")</f>
        <v>60</v>
      </c>
      <c r="B65" s="1" t="s">
        <v>567</v>
      </c>
      <c r="C65" s="1" t="s">
        <v>568</v>
      </c>
      <c r="D65" s="1" t="s">
        <v>28</v>
      </c>
      <c r="E65" s="20">
        <v>154</v>
      </c>
      <c r="F65" s="9">
        <v>77</v>
      </c>
      <c r="G65" s="9">
        <v>4</v>
      </c>
      <c r="H65" s="30">
        <v>43665</v>
      </c>
      <c r="I65" s="11" t="s">
        <v>52</v>
      </c>
    </row>
    <row r="66" spans="1:9" x14ac:dyDescent="0.3">
      <c r="A66" s="8">
        <f>IF(B66&lt;&gt;"",ROWS($B$6:B66),"")</f>
        <v>61</v>
      </c>
      <c r="B66" s="1" t="s">
        <v>187</v>
      </c>
      <c r="C66" s="1" t="s">
        <v>188</v>
      </c>
      <c r="D66" s="1" t="s">
        <v>28</v>
      </c>
      <c r="E66" s="20">
        <v>148.5</v>
      </c>
      <c r="F66" s="9">
        <v>44</v>
      </c>
      <c r="G66" s="9" t="s">
        <v>333</v>
      </c>
      <c r="H66" s="30">
        <v>44323</v>
      </c>
      <c r="I66" s="11" t="s">
        <v>52</v>
      </c>
    </row>
    <row r="67" spans="1:9" x14ac:dyDescent="0.3">
      <c r="A67" s="8">
        <f>IF(B67&lt;&gt;"",ROWS($B$6:B67),"")</f>
        <v>62</v>
      </c>
      <c r="B67" s="1" t="s">
        <v>382</v>
      </c>
      <c r="C67" s="1" t="s">
        <v>383</v>
      </c>
      <c r="D67" s="1" t="s">
        <v>28</v>
      </c>
      <c r="E67" s="20">
        <v>142.25</v>
      </c>
      <c r="F67" s="9">
        <v>24</v>
      </c>
      <c r="G67" s="9" t="s">
        <v>333</v>
      </c>
      <c r="H67" s="30">
        <v>44379</v>
      </c>
      <c r="I67" s="11" t="s">
        <v>152</v>
      </c>
    </row>
    <row r="68" spans="1:9" x14ac:dyDescent="0.3">
      <c r="A68" s="8">
        <f>IF(B68&lt;&gt;"",ROWS($B$6:B68),"")</f>
        <v>63</v>
      </c>
      <c r="B68" s="1" t="s">
        <v>550</v>
      </c>
      <c r="C68" s="1" t="s">
        <v>551</v>
      </c>
      <c r="D68" s="1" t="s">
        <v>98</v>
      </c>
      <c r="E68" s="20">
        <v>119.5</v>
      </c>
      <c r="F68" s="9">
        <v>64</v>
      </c>
      <c r="G68" s="9">
        <v>2</v>
      </c>
      <c r="H68" s="30">
        <v>44057</v>
      </c>
      <c r="I68" s="11" t="s">
        <v>296</v>
      </c>
    </row>
    <row r="69" spans="1:9" x14ac:dyDescent="0.3">
      <c r="A69" s="8">
        <f>IF(B69&lt;&gt;"",ROWS($B$6:B69),"")</f>
        <v>64</v>
      </c>
      <c r="B69" s="1" t="s">
        <v>617</v>
      </c>
      <c r="C69" s="1" t="s">
        <v>618</v>
      </c>
      <c r="D69" s="1" t="s">
        <v>619</v>
      </c>
      <c r="E69" s="20">
        <v>50</v>
      </c>
      <c r="F69" s="9">
        <v>10</v>
      </c>
      <c r="G69" s="9">
        <v>1</v>
      </c>
      <c r="H69" s="30">
        <v>42458</v>
      </c>
      <c r="I69" s="11" t="s">
        <v>410</v>
      </c>
    </row>
    <row r="70" spans="1:9" x14ac:dyDescent="0.3">
      <c r="A70" s="8">
        <f>IF(B70&lt;&gt;"",ROWS($B$6:B70),"")</f>
        <v>65</v>
      </c>
      <c r="B70" s="1" t="s">
        <v>569</v>
      </c>
      <c r="C70" s="1" t="s">
        <v>570</v>
      </c>
      <c r="D70" s="1" t="s">
        <v>98</v>
      </c>
      <c r="E70" s="20">
        <v>24</v>
      </c>
      <c r="F70" s="9">
        <v>14</v>
      </c>
      <c r="G70" s="9">
        <v>1</v>
      </c>
      <c r="H70" s="30">
        <v>43805</v>
      </c>
      <c r="I70" s="11" t="s">
        <v>296</v>
      </c>
    </row>
    <row r="71" spans="1:9" x14ac:dyDescent="0.3">
      <c r="A71" s="8">
        <f>IF(B71&lt;&gt;"",ROWS($B$6:B71),"")</f>
        <v>66</v>
      </c>
      <c r="B71" s="1" t="s">
        <v>252</v>
      </c>
      <c r="C71" s="1" t="s">
        <v>253</v>
      </c>
      <c r="D71" s="1" t="s">
        <v>254</v>
      </c>
      <c r="E71" s="20">
        <v>19</v>
      </c>
      <c r="F71" s="9">
        <v>3</v>
      </c>
      <c r="G71" s="9" t="s">
        <v>333</v>
      </c>
      <c r="H71" s="30">
        <v>44365</v>
      </c>
      <c r="I71" s="11" t="s">
        <v>125</v>
      </c>
    </row>
    <row r="72" spans="1:9" x14ac:dyDescent="0.3">
      <c r="A72" s="8">
        <f>IF(B72&lt;&gt;"",ROWS($B$6:B72),"")</f>
        <v>67</v>
      </c>
      <c r="B72" s="1" t="s">
        <v>286</v>
      </c>
      <c r="C72" s="1" t="s">
        <v>287</v>
      </c>
      <c r="D72" s="1" t="s">
        <v>288</v>
      </c>
      <c r="E72" s="20">
        <v>13</v>
      </c>
      <c r="F72" s="9">
        <v>4</v>
      </c>
      <c r="G72" s="9" t="s">
        <v>333</v>
      </c>
      <c r="H72" s="30">
        <v>44386</v>
      </c>
      <c r="I72" s="11" t="s">
        <v>116</v>
      </c>
    </row>
    <row r="73" spans="1:9" x14ac:dyDescent="0.3">
      <c r="E73" s="18">
        <f>SUBTOTAL(109,Table3_Rugpjūtis[Pajamos])</f>
        <v>944282.32</v>
      </c>
      <c r="F73" s="12">
        <f>SUBTOTAL(109,Table3_Rugpjūtis[Žiūrovų skaičius])</f>
        <v>175820</v>
      </c>
    </row>
  </sheetData>
  <pageMargins left="0.75" right="0.75" top="1" bottom="1" header="0.5" footer="0.5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73"/>
  <sheetViews>
    <sheetView topLeftCell="A31" workbookViewId="0">
      <selection activeCell="B62" sqref="B62"/>
    </sheetView>
  </sheetViews>
  <sheetFormatPr defaultRowHeight="14.4" x14ac:dyDescent="0.3"/>
  <cols>
    <col min="1" max="1" width="8.33203125" customWidth="1"/>
    <col min="2" max="3" width="45" customWidth="1"/>
    <col min="4" max="4" width="18" customWidth="1"/>
    <col min="5" max="5" width="18" style="18" customWidth="1"/>
    <col min="6" max="7" width="18" customWidth="1"/>
    <col min="8" max="8" width="18" style="28" customWidth="1"/>
    <col min="9" max="9" width="45" customWidth="1"/>
  </cols>
  <sheetData>
    <row r="1" spans="1:9" x14ac:dyDescent="0.3">
      <c r="A1" s="13">
        <f>'2021'!A1</f>
        <v>2021</v>
      </c>
    </row>
    <row r="2" spans="1:9" x14ac:dyDescent="0.3">
      <c r="A2" s="15" t="str">
        <f>'2021'!A2</f>
        <v>Lietuvos kino teatruose rodytų filmų TOP</v>
      </c>
    </row>
    <row r="3" spans="1:9" x14ac:dyDescent="0.3">
      <c r="A3" s="15" t="s">
        <v>21</v>
      </c>
    </row>
    <row r="4" spans="1:9" x14ac:dyDescent="0.3">
      <c r="A4" s="15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19" t="s">
        <v>5</v>
      </c>
      <c r="F5" s="6" t="s">
        <v>6</v>
      </c>
      <c r="G5" s="6" t="s">
        <v>7</v>
      </c>
      <c r="H5" s="29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34</v>
      </c>
      <c r="C6" s="1" t="s">
        <v>35</v>
      </c>
      <c r="D6" s="1" t="s">
        <v>28</v>
      </c>
      <c r="E6" s="20">
        <v>257805.69</v>
      </c>
      <c r="F6" s="9">
        <v>37110</v>
      </c>
      <c r="G6" s="9" t="s">
        <v>36</v>
      </c>
      <c r="H6" s="30">
        <v>44456</v>
      </c>
      <c r="I6" s="11" t="s">
        <v>37</v>
      </c>
    </row>
    <row r="7" spans="1:9" x14ac:dyDescent="0.3">
      <c r="A7" s="8">
        <f>IF(B7&lt;&gt;"",ROWS($B$6:B7),"")</f>
        <v>2</v>
      </c>
      <c r="B7" s="1" t="s">
        <v>47</v>
      </c>
      <c r="C7" s="1" t="s">
        <v>48</v>
      </c>
      <c r="D7" s="1" t="s">
        <v>28</v>
      </c>
      <c r="E7" s="20">
        <v>115696.04</v>
      </c>
      <c r="F7" s="9">
        <v>23864</v>
      </c>
      <c r="G7" s="9" t="s">
        <v>49</v>
      </c>
      <c r="H7" s="30">
        <v>44456</v>
      </c>
      <c r="I7" s="11" t="s">
        <v>29</v>
      </c>
    </row>
    <row r="8" spans="1:9" x14ac:dyDescent="0.3">
      <c r="A8" s="8">
        <f>IF(B8&lt;&gt;"",ROWS($B$6:B8),"")</f>
        <v>3</v>
      </c>
      <c r="B8" s="1" t="s">
        <v>92</v>
      </c>
      <c r="C8" s="1" t="s">
        <v>93</v>
      </c>
      <c r="D8" s="1" t="s">
        <v>28</v>
      </c>
      <c r="E8" s="20">
        <v>80734.83</v>
      </c>
      <c r="F8" s="9">
        <v>12618</v>
      </c>
      <c r="G8" s="9" t="s">
        <v>44</v>
      </c>
      <c r="H8" s="30">
        <v>44442</v>
      </c>
      <c r="I8" s="11" t="s">
        <v>52</v>
      </c>
    </row>
    <row r="9" spans="1:9" x14ac:dyDescent="0.3">
      <c r="A9" s="8">
        <f>IF(B9&lt;&gt;"",ROWS($B$6:B9),"")</f>
        <v>4</v>
      </c>
      <c r="B9" s="1" t="s">
        <v>87</v>
      </c>
      <c r="C9" s="1" t="s">
        <v>88</v>
      </c>
      <c r="D9" s="1" t="s">
        <v>28</v>
      </c>
      <c r="E9" s="20">
        <v>76676</v>
      </c>
      <c r="F9" s="9">
        <v>12350</v>
      </c>
      <c r="G9" s="9" t="s">
        <v>32</v>
      </c>
      <c r="H9" s="30">
        <v>44449</v>
      </c>
      <c r="I9" s="11" t="s">
        <v>89</v>
      </c>
    </row>
    <row r="10" spans="1:9" x14ac:dyDescent="0.3">
      <c r="A10" s="8">
        <f>IF(B10&lt;&gt;"",ROWS($B$6:B10),"")</f>
        <v>5</v>
      </c>
      <c r="B10" s="1" t="s">
        <v>59</v>
      </c>
      <c r="C10" s="1" t="s">
        <v>60</v>
      </c>
      <c r="D10" s="1" t="s">
        <v>28</v>
      </c>
      <c r="E10" s="20">
        <v>65366.36</v>
      </c>
      <c r="F10" s="9">
        <v>13799</v>
      </c>
      <c r="G10" s="9" t="s">
        <v>41</v>
      </c>
      <c r="H10" s="30">
        <v>44428</v>
      </c>
      <c r="I10" s="11" t="s">
        <v>61</v>
      </c>
    </row>
    <row r="11" spans="1:9" x14ac:dyDescent="0.3">
      <c r="A11" s="8">
        <f>IF(B11&lt;&gt;"",ROWS($B$6:B11),"")</f>
        <v>6</v>
      </c>
      <c r="B11" s="1" t="s">
        <v>68</v>
      </c>
      <c r="C11" s="1" t="s">
        <v>69</v>
      </c>
      <c r="D11" s="1" t="s">
        <v>28</v>
      </c>
      <c r="E11" s="20">
        <v>56786.71</v>
      </c>
      <c r="F11" s="9">
        <v>9178</v>
      </c>
      <c r="G11" s="9" t="s">
        <v>192</v>
      </c>
      <c r="H11" s="30">
        <v>44421</v>
      </c>
      <c r="I11" s="11" t="s">
        <v>52</v>
      </c>
    </row>
    <row r="12" spans="1:9" x14ac:dyDescent="0.3">
      <c r="A12" s="8">
        <f>IF(B12&lt;&gt;"",ROWS($B$6:B12),"")</f>
        <v>7</v>
      </c>
      <c r="B12" s="1" t="s">
        <v>70</v>
      </c>
      <c r="C12" s="1" t="s">
        <v>70</v>
      </c>
      <c r="D12" s="1" t="s">
        <v>57</v>
      </c>
      <c r="E12" s="20">
        <v>40807</v>
      </c>
      <c r="F12" s="9">
        <v>7133</v>
      </c>
      <c r="G12" s="9" t="s">
        <v>49</v>
      </c>
      <c r="H12" s="30">
        <v>44456</v>
      </c>
      <c r="I12" s="11" t="s">
        <v>71</v>
      </c>
    </row>
    <row r="13" spans="1:9" x14ac:dyDescent="0.3">
      <c r="A13" s="8">
        <f>IF(B13&lt;&gt;"",ROWS($B$6:B13),"")</f>
        <v>8</v>
      </c>
      <c r="B13" s="1" t="s">
        <v>139</v>
      </c>
      <c r="C13" s="1" t="s">
        <v>140</v>
      </c>
      <c r="D13" s="1" t="s">
        <v>28</v>
      </c>
      <c r="E13" s="20">
        <v>37982.980000000003</v>
      </c>
      <c r="F13" s="9">
        <v>5934</v>
      </c>
      <c r="G13" s="9" t="s">
        <v>119</v>
      </c>
      <c r="H13" s="30">
        <v>44442</v>
      </c>
      <c r="I13" s="11" t="s">
        <v>37</v>
      </c>
    </row>
    <row r="14" spans="1:9" x14ac:dyDescent="0.3">
      <c r="A14" s="8">
        <f>IF(B14&lt;&gt;"",ROWS($B$6:B14),"")</f>
        <v>9</v>
      </c>
      <c r="B14" s="1" t="s">
        <v>50</v>
      </c>
      <c r="C14" s="1" t="s">
        <v>51</v>
      </c>
      <c r="D14" s="1" t="s">
        <v>28</v>
      </c>
      <c r="E14" s="20">
        <v>26997.66</v>
      </c>
      <c r="F14" s="9">
        <v>5669</v>
      </c>
      <c r="G14" s="9" t="s">
        <v>113</v>
      </c>
      <c r="H14" s="30">
        <v>44400</v>
      </c>
      <c r="I14" s="11" t="s">
        <v>52</v>
      </c>
    </row>
    <row r="15" spans="1:9" x14ac:dyDescent="0.3">
      <c r="A15" s="8">
        <f>IF(B15&lt;&gt;"",ROWS($B$6:B15),"")</f>
        <v>10</v>
      </c>
      <c r="B15" s="1" t="s">
        <v>181</v>
      </c>
      <c r="C15" s="1" t="s">
        <v>182</v>
      </c>
      <c r="D15" s="1" t="s">
        <v>183</v>
      </c>
      <c r="E15" s="20">
        <v>18828.13</v>
      </c>
      <c r="F15" s="9">
        <v>4026</v>
      </c>
      <c r="G15" s="9">
        <v>12</v>
      </c>
      <c r="H15" s="30">
        <v>44442</v>
      </c>
      <c r="I15" s="11" t="s">
        <v>184</v>
      </c>
    </row>
    <row r="16" spans="1:9" x14ac:dyDescent="0.3">
      <c r="A16" s="8">
        <f>IF(B16&lt;&gt;"",ROWS($B$6:B16),"")</f>
        <v>11</v>
      </c>
      <c r="B16" s="1" t="s">
        <v>38</v>
      </c>
      <c r="C16" s="1" t="s">
        <v>39</v>
      </c>
      <c r="D16" s="1" t="s">
        <v>40</v>
      </c>
      <c r="E16" s="20">
        <v>16786.669999999998</v>
      </c>
      <c r="F16" s="9">
        <v>2749</v>
      </c>
      <c r="G16" s="9" t="s">
        <v>113</v>
      </c>
      <c r="H16" s="30">
        <v>44470</v>
      </c>
      <c r="I16" s="11" t="s">
        <v>29</v>
      </c>
    </row>
    <row r="17" spans="1:9" x14ac:dyDescent="0.3">
      <c r="A17" s="8">
        <f>IF(B17&lt;&gt;"",ROWS($B$6:B17),"")</f>
        <v>12</v>
      </c>
      <c r="B17" s="1" t="s">
        <v>225</v>
      </c>
      <c r="C17" s="1" t="s">
        <v>226</v>
      </c>
      <c r="D17" s="1" t="s">
        <v>28</v>
      </c>
      <c r="E17" s="20">
        <v>15918.32</v>
      </c>
      <c r="F17" s="9">
        <v>2653</v>
      </c>
      <c r="G17" s="9" t="s">
        <v>32</v>
      </c>
      <c r="H17" s="30">
        <v>44442</v>
      </c>
      <c r="I17" s="11" t="s">
        <v>116</v>
      </c>
    </row>
    <row r="18" spans="1:9" x14ac:dyDescent="0.3">
      <c r="A18" s="8">
        <f>IF(B18&lt;&gt;"",ROWS($B$6:B18),"")</f>
        <v>13</v>
      </c>
      <c r="B18" s="1" t="s">
        <v>196</v>
      </c>
      <c r="C18" s="1" t="s">
        <v>197</v>
      </c>
      <c r="D18" s="1" t="s">
        <v>198</v>
      </c>
      <c r="E18" s="20">
        <v>12859</v>
      </c>
      <c r="F18" s="9">
        <v>2078</v>
      </c>
      <c r="G18" s="9">
        <v>18</v>
      </c>
      <c r="H18" s="30">
        <v>44463</v>
      </c>
      <c r="I18" s="11" t="s">
        <v>125</v>
      </c>
    </row>
    <row r="19" spans="1:9" x14ac:dyDescent="0.3">
      <c r="A19" s="8">
        <f>IF(B19&lt;&gt;"",ROWS($B$6:B19),"")</f>
        <v>14</v>
      </c>
      <c r="B19" s="1" t="s">
        <v>137</v>
      </c>
      <c r="C19" s="1" t="s">
        <v>137</v>
      </c>
      <c r="D19" s="1" t="s">
        <v>57</v>
      </c>
      <c r="E19" s="20">
        <v>10189.439999999995</v>
      </c>
      <c r="F19" s="9">
        <v>1813</v>
      </c>
      <c r="G19" s="9">
        <v>8</v>
      </c>
      <c r="H19" s="30">
        <v>44421</v>
      </c>
      <c r="I19" s="11" t="s">
        <v>138</v>
      </c>
    </row>
    <row r="20" spans="1:9" x14ac:dyDescent="0.3">
      <c r="A20" s="8">
        <f>IF(B20&lt;&gt;"",ROWS($B$6:B20),"")</f>
        <v>15</v>
      </c>
      <c r="B20" s="1" t="s">
        <v>85</v>
      </c>
      <c r="C20" s="1" t="s">
        <v>86</v>
      </c>
      <c r="D20" s="1" t="s">
        <v>28</v>
      </c>
      <c r="E20" s="20">
        <v>8334.5300000000007</v>
      </c>
      <c r="F20" s="9">
        <v>1287</v>
      </c>
      <c r="G20" s="9" t="s">
        <v>463</v>
      </c>
      <c r="H20" s="30">
        <v>44393</v>
      </c>
      <c r="I20" s="11" t="s">
        <v>33</v>
      </c>
    </row>
    <row r="21" spans="1:9" x14ac:dyDescent="0.3">
      <c r="A21" s="8">
        <f>IF(B21&lt;&gt;"",ROWS($B$6:B21),"")</f>
        <v>16</v>
      </c>
      <c r="B21" s="1" t="s">
        <v>56</v>
      </c>
      <c r="C21" s="1" t="s">
        <v>56</v>
      </c>
      <c r="D21" s="1" t="s">
        <v>57</v>
      </c>
      <c r="E21" s="20">
        <v>8214.4600000000501</v>
      </c>
      <c r="F21" s="9">
        <v>1262</v>
      </c>
      <c r="G21" s="9" t="s">
        <v>262</v>
      </c>
      <c r="H21" s="30">
        <v>44407</v>
      </c>
      <c r="I21" s="11" t="s">
        <v>58</v>
      </c>
    </row>
    <row r="22" spans="1:9" x14ac:dyDescent="0.3">
      <c r="A22" s="8">
        <f>IF(B22&lt;&gt;"",ROWS($B$6:B22),"")</f>
        <v>17</v>
      </c>
      <c r="B22" s="1" t="s">
        <v>66</v>
      </c>
      <c r="C22" s="1" t="s">
        <v>67</v>
      </c>
      <c r="D22" s="1" t="s">
        <v>28</v>
      </c>
      <c r="E22" s="20">
        <v>5832.86</v>
      </c>
      <c r="F22" s="9">
        <v>1274</v>
      </c>
      <c r="G22" s="9" t="s">
        <v>338</v>
      </c>
      <c r="H22" s="30">
        <v>44393</v>
      </c>
      <c r="I22" s="11" t="s">
        <v>37</v>
      </c>
    </row>
    <row r="23" spans="1:9" x14ac:dyDescent="0.3">
      <c r="A23" s="8">
        <f>IF(B23&lt;&gt;"",ROWS($B$6:B23),"")</f>
        <v>18</v>
      </c>
      <c r="B23" s="1" t="s">
        <v>307</v>
      </c>
      <c r="C23" s="1" t="s">
        <v>308</v>
      </c>
      <c r="D23" s="1" t="s">
        <v>28</v>
      </c>
      <c r="E23" s="20">
        <v>5519.43</v>
      </c>
      <c r="F23" s="9">
        <v>900</v>
      </c>
      <c r="G23" s="9" t="s">
        <v>44</v>
      </c>
      <c r="H23" s="30">
        <v>44463</v>
      </c>
      <c r="I23" s="11" t="s">
        <v>116</v>
      </c>
    </row>
    <row r="24" spans="1:9" x14ac:dyDescent="0.3">
      <c r="A24" s="8">
        <f>IF(B24&lt;&gt;"",ROWS($B$6:B24),"")</f>
        <v>19</v>
      </c>
      <c r="B24" s="1" t="s">
        <v>238</v>
      </c>
      <c r="C24" s="1" t="s">
        <v>239</v>
      </c>
      <c r="D24" s="1" t="s">
        <v>201</v>
      </c>
      <c r="E24" s="20">
        <v>5420.34</v>
      </c>
      <c r="F24" s="9">
        <v>921</v>
      </c>
      <c r="G24" s="9" t="s">
        <v>55</v>
      </c>
      <c r="H24" s="30">
        <v>44435</v>
      </c>
      <c r="I24" s="11" t="s">
        <v>116</v>
      </c>
    </row>
    <row r="25" spans="1:9" x14ac:dyDescent="0.3">
      <c r="A25" s="8">
        <f>IF(B25&lt;&gt;"",ROWS($B$6:B25),"")</f>
        <v>20</v>
      </c>
      <c r="B25" s="1" t="s">
        <v>215</v>
      </c>
      <c r="C25" s="1" t="s">
        <v>216</v>
      </c>
      <c r="D25" s="1" t="s">
        <v>28</v>
      </c>
      <c r="E25" s="20">
        <v>5116.17</v>
      </c>
      <c r="F25" s="9">
        <v>803</v>
      </c>
      <c r="G25" s="9" t="s">
        <v>55</v>
      </c>
      <c r="H25" s="30">
        <v>44435</v>
      </c>
      <c r="I25" s="11" t="s">
        <v>29</v>
      </c>
    </row>
    <row r="26" spans="1:9" x14ac:dyDescent="0.3">
      <c r="A26" s="8">
        <f>IF(B26&lt;&gt;"",ROWS($B$6:B26),"")</f>
        <v>21</v>
      </c>
      <c r="B26" s="1" t="s">
        <v>204</v>
      </c>
      <c r="C26" s="1" t="s">
        <v>205</v>
      </c>
      <c r="D26" s="1" t="s">
        <v>206</v>
      </c>
      <c r="E26" s="20">
        <v>4140.58</v>
      </c>
      <c r="F26" s="9">
        <v>708</v>
      </c>
      <c r="G26" s="9" t="s">
        <v>207</v>
      </c>
      <c r="H26" s="30">
        <v>44330</v>
      </c>
      <c r="I26" s="11" t="s">
        <v>208</v>
      </c>
    </row>
    <row r="27" spans="1:9" x14ac:dyDescent="0.3">
      <c r="A27" s="8">
        <f>IF(B27&lt;&gt;"",ROWS($B$6:B27),"")</f>
        <v>22</v>
      </c>
      <c r="B27" s="1" t="s">
        <v>352</v>
      </c>
      <c r="C27" s="1" t="s">
        <v>353</v>
      </c>
      <c r="D27" s="1" t="s">
        <v>201</v>
      </c>
      <c r="E27" s="20">
        <v>4103</v>
      </c>
      <c r="F27" s="9">
        <v>964</v>
      </c>
      <c r="G27" s="9" t="s">
        <v>32</v>
      </c>
      <c r="H27" s="30">
        <v>44449</v>
      </c>
      <c r="I27" s="11" t="s">
        <v>116</v>
      </c>
    </row>
    <row r="28" spans="1:9" x14ac:dyDescent="0.3">
      <c r="A28" s="8">
        <f>IF(B28&lt;&gt;"",ROWS($B$6:B28),"")</f>
        <v>23</v>
      </c>
      <c r="B28" s="1" t="s">
        <v>354</v>
      </c>
      <c r="C28" s="1" t="s">
        <v>355</v>
      </c>
      <c r="D28" s="1" t="s">
        <v>112</v>
      </c>
      <c r="E28" s="20">
        <v>4099</v>
      </c>
      <c r="F28" s="9">
        <v>680</v>
      </c>
      <c r="G28" s="9" t="s">
        <v>341</v>
      </c>
      <c r="H28" s="30">
        <v>44449</v>
      </c>
      <c r="I28" s="11" t="s">
        <v>89</v>
      </c>
    </row>
    <row r="29" spans="1:9" x14ac:dyDescent="0.3">
      <c r="A29" s="8">
        <f>IF(B29&lt;&gt;"",ROWS($B$6:B29),"")</f>
        <v>24</v>
      </c>
      <c r="B29" s="1" t="s">
        <v>235</v>
      </c>
      <c r="C29" s="1" t="s">
        <v>236</v>
      </c>
      <c r="D29" s="1" t="s">
        <v>237</v>
      </c>
      <c r="E29" s="20">
        <v>4054.2800000000007</v>
      </c>
      <c r="F29" s="9">
        <v>716</v>
      </c>
      <c r="G29" s="9">
        <v>9</v>
      </c>
      <c r="H29" s="30">
        <v>44435</v>
      </c>
      <c r="I29" s="11" t="s">
        <v>125</v>
      </c>
    </row>
    <row r="30" spans="1:9" x14ac:dyDescent="0.3">
      <c r="A30" s="8">
        <f>IF(B30&lt;&gt;"",ROWS($B$6:B30),"")</f>
        <v>25</v>
      </c>
      <c r="B30" s="1" t="s">
        <v>185</v>
      </c>
      <c r="C30" s="1" t="s">
        <v>186</v>
      </c>
      <c r="D30" s="1" t="s">
        <v>28</v>
      </c>
      <c r="E30" s="20">
        <v>3846.3</v>
      </c>
      <c r="F30" s="9">
        <v>601</v>
      </c>
      <c r="G30" s="9" t="s">
        <v>262</v>
      </c>
      <c r="H30" s="30">
        <v>44428</v>
      </c>
      <c r="I30" s="11" t="s">
        <v>52</v>
      </c>
    </row>
    <row r="31" spans="1:9" x14ac:dyDescent="0.3">
      <c r="A31" s="8">
        <f>IF(B31&lt;&gt;"",ROWS($B$6:B31),"")</f>
        <v>26</v>
      </c>
      <c r="B31" s="1" t="s">
        <v>247</v>
      </c>
      <c r="C31" s="1" t="s">
        <v>248</v>
      </c>
      <c r="D31" s="1" t="s">
        <v>249</v>
      </c>
      <c r="E31" s="20">
        <v>3679.2400000000007</v>
      </c>
      <c r="F31" s="9">
        <v>804</v>
      </c>
      <c r="G31" s="9">
        <v>3</v>
      </c>
      <c r="H31" s="30">
        <v>44421</v>
      </c>
      <c r="I31" s="11" t="s">
        <v>125</v>
      </c>
    </row>
    <row r="32" spans="1:9" x14ac:dyDescent="0.3">
      <c r="A32" s="8">
        <f>IF(B32&lt;&gt;"",ROWS($B$6:B32),"")</f>
        <v>27</v>
      </c>
      <c r="B32" s="1" t="s">
        <v>267</v>
      </c>
      <c r="C32" s="1" t="s">
        <v>268</v>
      </c>
      <c r="D32" s="1" t="s">
        <v>28</v>
      </c>
      <c r="E32" s="20">
        <v>3607.9</v>
      </c>
      <c r="F32" s="9">
        <v>624</v>
      </c>
      <c r="G32" s="9" t="s">
        <v>55</v>
      </c>
      <c r="H32" s="30">
        <v>44435</v>
      </c>
      <c r="I32" s="11" t="s">
        <v>152</v>
      </c>
    </row>
    <row r="33" spans="1:9" x14ac:dyDescent="0.3">
      <c r="A33" s="8">
        <f>IF(B33&lt;&gt;"",ROWS($B$6:B33),"")</f>
        <v>28</v>
      </c>
      <c r="B33" s="1" t="s">
        <v>361</v>
      </c>
      <c r="C33" s="1" t="s">
        <v>362</v>
      </c>
      <c r="D33" s="1" t="s">
        <v>363</v>
      </c>
      <c r="E33" s="20">
        <v>3559.5</v>
      </c>
      <c r="F33" s="9">
        <v>556</v>
      </c>
      <c r="G33" s="9">
        <v>4</v>
      </c>
      <c r="H33" s="30">
        <v>44442</v>
      </c>
      <c r="I33" s="11" t="s">
        <v>203</v>
      </c>
    </row>
    <row r="34" spans="1:9" x14ac:dyDescent="0.3">
      <c r="A34" s="8">
        <f>IF(B34&lt;&gt;"",ROWS($B$6:B34),"")</f>
        <v>29</v>
      </c>
      <c r="B34" s="1" t="s">
        <v>83</v>
      </c>
      <c r="C34" s="1" t="s">
        <v>84</v>
      </c>
      <c r="D34" s="1" t="s">
        <v>28</v>
      </c>
      <c r="E34" s="20">
        <v>3442.42</v>
      </c>
      <c r="F34" s="9">
        <v>569</v>
      </c>
      <c r="G34" s="9" t="s">
        <v>158</v>
      </c>
      <c r="H34" s="30">
        <v>44414</v>
      </c>
      <c r="I34" s="11" t="s">
        <v>37</v>
      </c>
    </row>
    <row r="35" spans="1:9" x14ac:dyDescent="0.3">
      <c r="A35" s="8">
        <f>IF(B35&lt;&gt;"",ROWS($B$6:B35),"")</f>
        <v>30</v>
      </c>
      <c r="B35" s="1" t="s">
        <v>387</v>
      </c>
      <c r="C35" s="1" t="s">
        <v>388</v>
      </c>
      <c r="D35" s="1" t="s">
        <v>28</v>
      </c>
      <c r="E35" s="20">
        <v>2773.2</v>
      </c>
      <c r="F35" s="9">
        <v>484</v>
      </c>
      <c r="G35" s="9" t="s">
        <v>44</v>
      </c>
      <c r="H35" s="30">
        <v>44449</v>
      </c>
      <c r="I35" s="11" t="s">
        <v>152</v>
      </c>
    </row>
    <row r="36" spans="1:9" x14ac:dyDescent="0.3">
      <c r="A36" s="8">
        <f>IF(B36&lt;&gt;"",ROWS($B$6:B36),"")</f>
        <v>31</v>
      </c>
      <c r="B36" s="1" t="s">
        <v>339</v>
      </c>
      <c r="C36" s="1" t="s">
        <v>340</v>
      </c>
      <c r="D36" s="1" t="s">
        <v>310</v>
      </c>
      <c r="E36" s="20">
        <v>2106.3900000000003</v>
      </c>
      <c r="F36" s="9">
        <v>392</v>
      </c>
      <c r="G36" s="9" t="s">
        <v>463</v>
      </c>
      <c r="H36" s="30">
        <v>44414</v>
      </c>
      <c r="I36" s="11" t="s">
        <v>342</v>
      </c>
    </row>
    <row r="37" spans="1:9" x14ac:dyDescent="0.3">
      <c r="A37" s="8">
        <f>IF(B37&lt;&gt;"",ROWS($B$6:B37),"")</f>
        <v>32</v>
      </c>
      <c r="B37" s="1" t="s">
        <v>426</v>
      </c>
      <c r="C37" s="1" t="s">
        <v>427</v>
      </c>
      <c r="D37" s="1" t="s">
        <v>28</v>
      </c>
      <c r="E37" s="20">
        <v>1936.98</v>
      </c>
      <c r="F37" s="9">
        <v>329</v>
      </c>
      <c r="G37" s="9" t="s">
        <v>113</v>
      </c>
      <c r="H37" s="30">
        <v>44442</v>
      </c>
      <c r="I37" s="11" t="s">
        <v>152</v>
      </c>
    </row>
    <row r="38" spans="1:9" x14ac:dyDescent="0.3">
      <c r="A38" s="8">
        <f>IF(B38&lt;&gt;"",ROWS($B$6:B38),"")</f>
        <v>33</v>
      </c>
      <c r="B38" s="1" t="s">
        <v>420</v>
      </c>
      <c r="C38" s="1" t="s">
        <v>421</v>
      </c>
      <c r="D38" s="1" t="s">
        <v>98</v>
      </c>
      <c r="E38" s="20">
        <v>1560</v>
      </c>
      <c r="F38" s="9">
        <v>330</v>
      </c>
      <c r="G38" s="9" t="s">
        <v>262</v>
      </c>
      <c r="H38" s="30">
        <v>44463</v>
      </c>
      <c r="I38" s="11" t="s">
        <v>422</v>
      </c>
    </row>
    <row r="39" spans="1:9" x14ac:dyDescent="0.3">
      <c r="A39" s="8">
        <f>IF(B39&lt;&gt;"",ROWS($B$6:B39),"")</f>
        <v>34</v>
      </c>
      <c r="B39" s="1" t="s">
        <v>129</v>
      </c>
      <c r="C39" s="1" t="s">
        <v>130</v>
      </c>
      <c r="D39" s="1" t="s">
        <v>131</v>
      </c>
      <c r="E39" s="20">
        <v>1457.12</v>
      </c>
      <c r="F39" s="9">
        <v>302</v>
      </c>
      <c r="G39" s="9" t="s">
        <v>338</v>
      </c>
      <c r="H39" s="30">
        <v>44470</v>
      </c>
      <c r="I39" s="11" t="s">
        <v>116</v>
      </c>
    </row>
    <row r="40" spans="1:9" x14ac:dyDescent="0.3">
      <c r="A40" s="8">
        <f>IF(B40&lt;&gt;"",ROWS($B$6:B40),"")</f>
        <v>35</v>
      </c>
      <c r="B40" s="1" t="s">
        <v>346</v>
      </c>
      <c r="C40" s="1" t="s">
        <v>347</v>
      </c>
      <c r="D40" s="1" t="s">
        <v>98</v>
      </c>
      <c r="E40" s="20">
        <v>1428</v>
      </c>
      <c r="F40" s="9">
        <v>276</v>
      </c>
      <c r="G40" s="9" t="s">
        <v>158</v>
      </c>
      <c r="H40" s="30">
        <v>44421</v>
      </c>
      <c r="I40" s="11" t="s">
        <v>263</v>
      </c>
    </row>
    <row r="41" spans="1:9" x14ac:dyDescent="0.3">
      <c r="A41" s="8">
        <f>IF(B41&lt;&gt;"",ROWS($B$6:B41),"")</f>
        <v>36</v>
      </c>
      <c r="B41" s="1" t="s">
        <v>414</v>
      </c>
      <c r="C41" s="1" t="s">
        <v>415</v>
      </c>
      <c r="D41" s="1" t="s">
        <v>416</v>
      </c>
      <c r="E41" s="20">
        <v>1308.4299999999998</v>
      </c>
      <c r="F41" s="9">
        <v>220</v>
      </c>
      <c r="G41" s="9" t="s">
        <v>463</v>
      </c>
      <c r="H41" s="30">
        <v>44421</v>
      </c>
      <c r="I41" s="11" t="s">
        <v>208</v>
      </c>
    </row>
    <row r="42" spans="1:9" x14ac:dyDescent="0.3">
      <c r="A42" s="8">
        <f>IF(B42&lt;&gt;"",ROWS($B$6:B42),"")</f>
        <v>37</v>
      </c>
      <c r="B42" s="1" t="s">
        <v>458</v>
      </c>
      <c r="C42" s="1" t="s">
        <v>459</v>
      </c>
      <c r="D42" s="1" t="s">
        <v>28</v>
      </c>
      <c r="E42" s="20">
        <v>1177</v>
      </c>
      <c r="F42" s="9">
        <v>184</v>
      </c>
      <c r="G42" s="9" t="s">
        <v>158</v>
      </c>
      <c r="H42" s="30">
        <v>44463</v>
      </c>
      <c r="I42" s="11" t="s">
        <v>460</v>
      </c>
    </row>
    <row r="43" spans="1:9" x14ac:dyDescent="0.3">
      <c r="A43" s="8">
        <f>IF(B43&lt;&gt;"",ROWS($B$6:B43),"")</f>
        <v>38</v>
      </c>
      <c r="B43" s="1" t="s">
        <v>164</v>
      </c>
      <c r="C43" s="1" t="s">
        <v>165</v>
      </c>
      <c r="D43" s="1" t="s">
        <v>166</v>
      </c>
      <c r="E43" s="20">
        <v>1152.0800000000017</v>
      </c>
      <c r="F43" s="9">
        <v>245</v>
      </c>
      <c r="G43" s="9" t="s">
        <v>207</v>
      </c>
      <c r="H43" s="30">
        <v>44316</v>
      </c>
      <c r="I43" s="11" t="s">
        <v>167</v>
      </c>
    </row>
    <row r="44" spans="1:9" x14ac:dyDescent="0.3">
      <c r="A44" s="8">
        <f>IF(B44&lt;&gt;"",ROWS($B$6:B44),"")</f>
        <v>39</v>
      </c>
      <c r="B44" s="1" t="s">
        <v>120</v>
      </c>
      <c r="C44" s="1" t="s">
        <v>121</v>
      </c>
      <c r="D44" s="1" t="s">
        <v>28</v>
      </c>
      <c r="E44" s="20">
        <v>1110.22</v>
      </c>
      <c r="F44" s="9">
        <v>235</v>
      </c>
      <c r="G44" s="9" t="s">
        <v>333</v>
      </c>
      <c r="H44" s="30">
        <v>44379</v>
      </c>
      <c r="I44" s="11" t="s">
        <v>29</v>
      </c>
    </row>
    <row r="45" spans="1:9" x14ac:dyDescent="0.3">
      <c r="A45" s="8">
        <f>IF(B45&lt;&gt;"",ROWS($B$6:B45),"")</f>
        <v>40</v>
      </c>
      <c r="B45" s="1" t="s">
        <v>432</v>
      </c>
      <c r="C45" s="1" t="s">
        <v>433</v>
      </c>
      <c r="D45" s="1" t="s">
        <v>28</v>
      </c>
      <c r="E45" s="20">
        <v>1056</v>
      </c>
      <c r="F45" s="9">
        <v>212</v>
      </c>
      <c r="G45" s="9">
        <v>1</v>
      </c>
      <c r="H45" s="30">
        <v>41712</v>
      </c>
      <c r="I45" s="11" t="s">
        <v>189</v>
      </c>
    </row>
    <row r="46" spans="1:9" x14ac:dyDescent="0.3">
      <c r="A46" s="8">
        <f>IF(B46&lt;&gt;"",ROWS($B$6:B46),"")</f>
        <v>41</v>
      </c>
      <c r="B46" s="1" t="s">
        <v>199</v>
      </c>
      <c r="C46" s="1" t="s">
        <v>200</v>
      </c>
      <c r="D46" s="1" t="s">
        <v>201</v>
      </c>
      <c r="E46" s="20">
        <v>1045</v>
      </c>
      <c r="F46" s="9">
        <v>190</v>
      </c>
      <c r="G46" s="9" t="s">
        <v>463</v>
      </c>
      <c r="H46" s="30">
        <v>44379</v>
      </c>
      <c r="I46" s="11" t="s">
        <v>203</v>
      </c>
    </row>
    <row r="47" spans="1:9" x14ac:dyDescent="0.3">
      <c r="A47" s="8">
        <f>IF(B47&lt;&gt;"",ROWS($B$6:B47),"")</f>
        <v>42</v>
      </c>
      <c r="B47" s="1" t="s">
        <v>211</v>
      </c>
      <c r="C47" s="1" t="s">
        <v>212</v>
      </c>
      <c r="D47" s="1" t="s">
        <v>28</v>
      </c>
      <c r="E47" s="20">
        <v>862.93</v>
      </c>
      <c r="F47" s="9">
        <v>148</v>
      </c>
      <c r="G47" s="9" t="s">
        <v>113</v>
      </c>
      <c r="H47" s="30">
        <v>44428</v>
      </c>
      <c r="I47" s="11" t="s">
        <v>37</v>
      </c>
    </row>
    <row r="48" spans="1:9" x14ac:dyDescent="0.3">
      <c r="A48" s="8">
        <f>IF(B48&lt;&gt;"",ROWS($B$6:B48),"")</f>
        <v>43</v>
      </c>
      <c r="B48" s="1" t="s">
        <v>132</v>
      </c>
      <c r="C48" s="1" t="s">
        <v>133</v>
      </c>
      <c r="D48" s="1" t="s">
        <v>28</v>
      </c>
      <c r="E48" s="20">
        <v>727</v>
      </c>
      <c r="F48" s="9">
        <v>178</v>
      </c>
      <c r="G48" s="9" t="s">
        <v>463</v>
      </c>
      <c r="H48" s="30">
        <v>44407</v>
      </c>
      <c r="I48" s="11" t="s">
        <v>52</v>
      </c>
    </row>
    <row r="49" spans="1:9" x14ac:dyDescent="0.3">
      <c r="A49" s="8">
        <f>IF(B49&lt;&gt;"",ROWS($B$6:B49),"")</f>
        <v>44</v>
      </c>
      <c r="B49" s="1" t="s">
        <v>175</v>
      </c>
      <c r="C49" s="1" t="s">
        <v>176</v>
      </c>
      <c r="D49" s="1" t="s">
        <v>28</v>
      </c>
      <c r="E49" s="20">
        <v>664.16</v>
      </c>
      <c r="F49" s="9">
        <v>169</v>
      </c>
      <c r="G49" s="9" t="s">
        <v>463</v>
      </c>
      <c r="H49" s="30">
        <v>44414</v>
      </c>
      <c r="I49" s="11" t="s">
        <v>116</v>
      </c>
    </row>
    <row r="50" spans="1:9" x14ac:dyDescent="0.3">
      <c r="A50" s="8">
        <f>IF(B50&lt;&gt;"",ROWS($B$6:B50),"")</f>
        <v>45</v>
      </c>
      <c r="B50" s="1" t="s">
        <v>323</v>
      </c>
      <c r="C50" s="1" t="s">
        <v>324</v>
      </c>
      <c r="D50" s="1" t="s">
        <v>98</v>
      </c>
      <c r="E50" s="20">
        <v>658</v>
      </c>
      <c r="F50" s="9">
        <v>132</v>
      </c>
      <c r="G50" s="9">
        <v>6</v>
      </c>
      <c r="H50" s="30">
        <v>44393</v>
      </c>
      <c r="I50" s="11" t="s">
        <v>263</v>
      </c>
    </row>
    <row r="51" spans="1:9" x14ac:dyDescent="0.3">
      <c r="A51" s="8">
        <f>IF(B51&lt;&gt;"",ROWS($B$6:B51),"")</f>
        <v>46</v>
      </c>
      <c r="B51" s="1" t="s">
        <v>126</v>
      </c>
      <c r="C51" s="1" t="s">
        <v>127</v>
      </c>
      <c r="D51" s="1" t="s">
        <v>28</v>
      </c>
      <c r="E51" s="20">
        <v>608</v>
      </c>
      <c r="F51" s="9">
        <v>152</v>
      </c>
      <c r="G51" s="9" t="s">
        <v>333</v>
      </c>
      <c r="H51" s="30">
        <v>44316</v>
      </c>
      <c r="I51" s="11" t="s">
        <v>52</v>
      </c>
    </row>
    <row r="52" spans="1:9" x14ac:dyDescent="0.3">
      <c r="A52" s="8">
        <f>IF(B52&lt;&gt;"",ROWS($B$6:B52),"")</f>
        <v>47</v>
      </c>
      <c r="B52" s="1" t="s">
        <v>400</v>
      </c>
      <c r="C52" s="1" t="s">
        <v>401</v>
      </c>
      <c r="D52" s="1" t="s">
        <v>402</v>
      </c>
      <c r="E52" s="20">
        <v>500</v>
      </c>
      <c r="F52" s="9">
        <v>167</v>
      </c>
      <c r="G52" s="9" t="s">
        <v>333</v>
      </c>
      <c r="H52" s="30">
        <v>44114</v>
      </c>
      <c r="I52" s="11" t="s">
        <v>334</v>
      </c>
    </row>
    <row r="53" spans="1:9" x14ac:dyDescent="0.3">
      <c r="A53" s="8">
        <f>IF(B53&lt;&gt;"",ROWS($B$6:B53),"")</f>
        <v>48</v>
      </c>
      <c r="B53" s="1" t="s">
        <v>161</v>
      </c>
      <c r="C53" s="1" t="s">
        <v>162</v>
      </c>
      <c r="D53" s="1" t="s">
        <v>28</v>
      </c>
      <c r="E53" s="20">
        <v>458.4</v>
      </c>
      <c r="F53" s="9">
        <v>72</v>
      </c>
      <c r="G53" s="9" t="s">
        <v>341</v>
      </c>
      <c r="H53" s="30">
        <v>44421</v>
      </c>
      <c r="I53" s="11" t="s">
        <v>33</v>
      </c>
    </row>
    <row r="54" spans="1:9" x14ac:dyDescent="0.3">
      <c r="A54" s="8">
        <f>IF(B54&lt;&gt;"",ROWS($B$6:B54),"")</f>
        <v>49</v>
      </c>
      <c r="B54" s="1" t="s">
        <v>240</v>
      </c>
      <c r="C54" s="1" t="s">
        <v>241</v>
      </c>
      <c r="D54" s="1" t="s">
        <v>242</v>
      </c>
      <c r="E54" s="20">
        <v>294.09000000000015</v>
      </c>
      <c r="F54" s="9">
        <v>61</v>
      </c>
      <c r="G54" s="9">
        <v>2</v>
      </c>
      <c r="H54" s="30">
        <v>44428</v>
      </c>
      <c r="I54" s="11" t="s">
        <v>125</v>
      </c>
    </row>
    <row r="55" spans="1:9" x14ac:dyDescent="0.3">
      <c r="A55" s="8">
        <f>IF(B55&lt;&gt;"",ROWS($B$6:B55),"")</f>
        <v>50</v>
      </c>
      <c r="B55" s="1" t="s">
        <v>530</v>
      </c>
      <c r="C55" s="1" t="s">
        <v>531</v>
      </c>
      <c r="D55" s="1" t="s">
        <v>98</v>
      </c>
      <c r="E55" s="20">
        <v>280</v>
      </c>
      <c r="F55" s="9">
        <v>124</v>
      </c>
      <c r="G55" s="9">
        <v>1</v>
      </c>
      <c r="H55" s="30">
        <v>42721</v>
      </c>
      <c r="I55" s="11" t="s">
        <v>334</v>
      </c>
    </row>
    <row r="56" spans="1:9" x14ac:dyDescent="0.3">
      <c r="A56" s="8">
        <f>IF(B56&lt;&gt;"",ROWS($B$6:B56),"")</f>
        <v>51</v>
      </c>
      <c r="B56" s="1" t="s">
        <v>428</v>
      </c>
      <c r="C56" s="1" t="s">
        <v>429</v>
      </c>
      <c r="D56" s="1" t="s">
        <v>98</v>
      </c>
      <c r="E56" s="20">
        <v>259</v>
      </c>
      <c r="F56" s="9">
        <v>42</v>
      </c>
      <c r="G56" s="9" t="s">
        <v>333</v>
      </c>
      <c r="H56" s="30">
        <v>44428</v>
      </c>
      <c r="I56" s="11" t="s">
        <v>167</v>
      </c>
    </row>
    <row r="57" spans="1:9" x14ac:dyDescent="0.3">
      <c r="A57" s="8">
        <f>IF(B57&lt;&gt;"",ROWS($B$6:B57),"")</f>
        <v>52</v>
      </c>
      <c r="B57" s="1" t="s">
        <v>358</v>
      </c>
      <c r="C57" s="1" t="s">
        <v>359</v>
      </c>
      <c r="D57" s="1" t="s">
        <v>360</v>
      </c>
      <c r="E57" s="20">
        <v>224</v>
      </c>
      <c r="F57" s="9">
        <v>66</v>
      </c>
      <c r="G57" s="9" t="s">
        <v>333</v>
      </c>
      <c r="H57" s="30">
        <v>44330</v>
      </c>
      <c r="I57" s="11" t="s">
        <v>334</v>
      </c>
    </row>
    <row r="58" spans="1:9" x14ac:dyDescent="0.3">
      <c r="A58" s="8">
        <f>IF(B58&lt;&gt;"",ROWS($B$6:B58),"")</f>
        <v>53</v>
      </c>
      <c r="B58" s="1" t="s">
        <v>187</v>
      </c>
      <c r="C58" s="1" t="s">
        <v>188</v>
      </c>
      <c r="D58" s="1" t="s">
        <v>28</v>
      </c>
      <c r="E58" s="20">
        <v>209</v>
      </c>
      <c r="F58" s="9">
        <v>44</v>
      </c>
      <c r="G58" s="9" t="s">
        <v>207</v>
      </c>
      <c r="H58" s="30">
        <v>44323</v>
      </c>
      <c r="I58" s="11" t="s">
        <v>52</v>
      </c>
    </row>
    <row r="59" spans="1:9" x14ac:dyDescent="0.3">
      <c r="A59" s="8">
        <f>IF(B59&lt;&gt;"",ROWS($B$6:B59),"")</f>
        <v>54</v>
      </c>
      <c r="B59" s="1" t="s">
        <v>417</v>
      </c>
      <c r="C59" s="1" t="s">
        <v>418</v>
      </c>
      <c r="D59" s="1" t="s">
        <v>419</v>
      </c>
      <c r="E59" s="20">
        <v>176</v>
      </c>
      <c r="F59" s="9">
        <v>39</v>
      </c>
      <c r="G59" s="9">
        <v>1</v>
      </c>
      <c r="H59" s="30">
        <v>42654</v>
      </c>
      <c r="I59" s="11" t="s">
        <v>334</v>
      </c>
    </row>
    <row r="60" spans="1:9" x14ac:dyDescent="0.3">
      <c r="A60" s="8">
        <f>IF(B60&lt;&gt;"",ROWS($B$6:B60),"")</f>
        <v>55</v>
      </c>
      <c r="B60" s="1" t="s">
        <v>436</v>
      </c>
      <c r="C60" s="1" t="s">
        <v>437</v>
      </c>
      <c r="D60" s="1" t="s">
        <v>249</v>
      </c>
      <c r="E60" s="20">
        <v>175</v>
      </c>
      <c r="F60" s="9">
        <v>35</v>
      </c>
      <c r="G60" s="9">
        <v>1</v>
      </c>
      <c r="H60" s="30">
        <v>44132</v>
      </c>
      <c r="I60" s="11" t="s">
        <v>263</v>
      </c>
    </row>
    <row r="61" spans="1:9" x14ac:dyDescent="0.3">
      <c r="A61" s="8">
        <f>IF(B61&lt;&gt;"",ROWS($B$6:B61),"")</f>
        <v>56</v>
      </c>
      <c r="B61" s="1" t="s">
        <v>330</v>
      </c>
      <c r="C61" s="1" t="s">
        <v>331</v>
      </c>
      <c r="D61" s="1" t="s">
        <v>332</v>
      </c>
      <c r="E61" s="20">
        <v>100</v>
      </c>
      <c r="F61" s="9">
        <v>25</v>
      </c>
      <c r="G61" s="9" t="s">
        <v>333</v>
      </c>
      <c r="H61" s="30">
        <v>44080</v>
      </c>
      <c r="I61" s="11" t="s">
        <v>334</v>
      </c>
    </row>
    <row r="62" spans="1:9" x14ac:dyDescent="0.3">
      <c r="A62" s="8">
        <f>IF(B62&lt;&gt;"",ROWS($B$6:B62),"")</f>
        <v>57</v>
      </c>
      <c r="B62" s="1" t="s">
        <v>438</v>
      </c>
      <c r="C62" s="1" t="s">
        <v>439</v>
      </c>
      <c r="D62" s="1" t="s">
        <v>98</v>
      </c>
      <c r="E62" s="20">
        <v>100</v>
      </c>
      <c r="F62" s="9">
        <v>20</v>
      </c>
      <c r="G62" s="9">
        <v>1</v>
      </c>
      <c r="H62" s="30">
        <v>43868</v>
      </c>
      <c r="I62" s="11" t="s">
        <v>440</v>
      </c>
    </row>
    <row r="63" spans="1:9" x14ac:dyDescent="0.3">
      <c r="A63" s="8">
        <f>IF(B63&lt;&gt;"",ROWS($B$6:B63),"")</f>
        <v>58</v>
      </c>
      <c r="B63" s="1" t="s">
        <v>606</v>
      </c>
      <c r="C63" s="1" t="s">
        <v>607</v>
      </c>
      <c r="D63" s="1" t="s">
        <v>28</v>
      </c>
      <c r="E63" s="20">
        <v>100</v>
      </c>
      <c r="F63" s="9">
        <v>20</v>
      </c>
      <c r="G63" s="9">
        <v>1</v>
      </c>
      <c r="H63" s="30">
        <v>43252</v>
      </c>
      <c r="I63" s="11" t="s">
        <v>440</v>
      </c>
    </row>
    <row r="64" spans="1:9" x14ac:dyDescent="0.3">
      <c r="A64" s="8">
        <f>IF(B64&lt;&gt;"",ROWS($B$6:B64),"")</f>
        <v>59</v>
      </c>
      <c r="B64" s="1" t="s">
        <v>522</v>
      </c>
      <c r="C64" s="1" t="s">
        <v>523</v>
      </c>
      <c r="D64" s="1" t="s">
        <v>524</v>
      </c>
      <c r="E64" s="20">
        <v>100</v>
      </c>
      <c r="F64" s="9">
        <v>20</v>
      </c>
      <c r="G64" s="9">
        <v>1</v>
      </c>
      <c r="H64" s="30">
        <v>43182</v>
      </c>
      <c r="I64" s="11" t="s">
        <v>440</v>
      </c>
    </row>
    <row r="65" spans="1:9" x14ac:dyDescent="0.3">
      <c r="A65" s="8">
        <f>IF(B65&lt;&gt;"",ROWS($B$6:B65),"")</f>
        <v>60</v>
      </c>
      <c r="B65" s="1" t="s">
        <v>411</v>
      </c>
      <c r="C65" s="1" t="s">
        <v>412</v>
      </c>
      <c r="D65" s="1" t="s">
        <v>640</v>
      </c>
      <c r="E65" s="20">
        <v>84</v>
      </c>
      <c r="F65" s="9">
        <v>21</v>
      </c>
      <c r="G65" s="9">
        <v>1</v>
      </c>
      <c r="H65" s="30">
        <v>42988</v>
      </c>
      <c r="I65" s="11" t="s">
        <v>334</v>
      </c>
    </row>
    <row r="66" spans="1:9" x14ac:dyDescent="0.3">
      <c r="A66" s="8">
        <f>IF(B66&lt;&gt;"",ROWS($B$6:B66),"")</f>
        <v>61</v>
      </c>
      <c r="B66" s="1" t="s">
        <v>366</v>
      </c>
      <c r="C66" s="1" t="s">
        <v>366</v>
      </c>
      <c r="D66" s="1" t="s">
        <v>195</v>
      </c>
      <c r="E66" s="20">
        <v>72</v>
      </c>
      <c r="F66" s="9">
        <v>14</v>
      </c>
      <c r="G66" s="9" t="s">
        <v>207</v>
      </c>
      <c r="H66" s="30">
        <v>44414</v>
      </c>
      <c r="I66" s="11" t="s">
        <v>152</v>
      </c>
    </row>
    <row r="67" spans="1:9" x14ac:dyDescent="0.3">
      <c r="A67" s="8">
        <f>IF(B67&lt;&gt;"",ROWS($B$6:B67),"")</f>
        <v>62</v>
      </c>
      <c r="B67" s="1" t="s">
        <v>193</v>
      </c>
      <c r="C67" s="1" t="s">
        <v>194</v>
      </c>
      <c r="D67" s="1" t="s">
        <v>195</v>
      </c>
      <c r="E67" s="20">
        <v>56</v>
      </c>
      <c r="F67" s="9">
        <v>15</v>
      </c>
      <c r="G67" s="9" t="s">
        <v>333</v>
      </c>
      <c r="H67" s="30">
        <v>44316</v>
      </c>
      <c r="I67" s="11" t="s">
        <v>125</v>
      </c>
    </row>
    <row r="68" spans="1:9" x14ac:dyDescent="0.3">
      <c r="A68" s="8">
        <f>IF(B68&lt;&gt;"",ROWS($B$6:B68),"")</f>
        <v>63</v>
      </c>
      <c r="B68" s="1" t="s">
        <v>252</v>
      </c>
      <c r="C68" s="1" t="s">
        <v>253</v>
      </c>
      <c r="D68" s="1" t="s">
        <v>254</v>
      </c>
      <c r="E68" s="20">
        <v>38.479999999999563</v>
      </c>
      <c r="F68" s="9">
        <v>6</v>
      </c>
      <c r="G68" s="9" t="s">
        <v>333</v>
      </c>
      <c r="H68" s="30">
        <v>44365</v>
      </c>
      <c r="I68" s="11" t="s">
        <v>125</v>
      </c>
    </row>
    <row r="69" spans="1:9" x14ac:dyDescent="0.3">
      <c r="A69" s="8">
        <f>IF(B69&lt;&gt;"",ROWS($B$6:B69),"")</f>
        <v>64</v>
      </c>
      <c r="B69" s="1" t="s">
        <v>569</v>
      </c>
      <c r="C69" s="1" t="s">
        <v>570</v>
      </c>
      <c r="D69" s="1" t="s">
        <v>98</v>
      </c>
      <c r="E69" s="20">
        <v>38</v>
      </c>
      <c r="F69" s="9">
        <v>6</v>
      </c>
      <c r="G69" s="9">
        <v>1</v>
      </c>
      <c r="H69" s="30">
        <v>43805</v>
      </c>
      <c r="I69" s="11" t="s">
        <v>296</v>
      </c>
    </row>
    <row r="70" spans="1:9" x14ac:dyDescent="0.3">
      <c r="A70" s="8">
        <f>IF(B70&lt;&gt;"",ROWS($B$6:B70),"")</f>
        <v>65</v>
      </c>
      <c r="B70" s="1" t="s">
        <v>483</v>
      </c>
      <c r="C70" s="1" t="s">
        <v>484</v>
      </c>
      <c r="D70" s="1" t="s">
        <v>485</v>
      </c>
      <c r="E70" s="20">
        <v>30</v>
      </c>
      <c r="F70" s="9">
        <v>15</v>
      </c>
      <c r="G70" s="9">
        <v>1</v>
      </c>
      <c r="H70" s="30">
        <v>44008</v>
      </c>
      <c r="I70" s="11" t="s">
        <v>61</v>
      </c>
    </row>
    <row r="71" spans="1:9" x14ac:dyDescent="0.3">
      <c r="A71" s="8">
        <f>IF(B71&lt;&gt;"",ROWS($B$6:B71),"")</f>
        <v>66</v>
      </c>
      <c r="B71" s="1" t="s">
        <v>448</v>
      </c>
      <c r="C71" s="1" t="s">
        <v>449</v>
      </c>
      <c r="D71" s="1" t="s">
        <v>295</v>
      </c>
      <c r="E71" s="20">
        <v>20</v>
      </c>
      <c r="F71" s="9">
        <v>10</v>
      </c>
      <c r="G71" s="9">
        <v>1</v>
      </c>
      <c r="H71" s="30">
        <v>42301</v>
      </c>
      <c r="I71" s="11" t="s">
        <v>334</v>
      </c>
    </row>
    <row r="72" spans="1:9" x14ac:dyDescent="0.3">
      <c r="A72" s="8">
        <f>IF(B72&lt;&gt;"",ROWS($B$6:B72),"")</f>
        <v>67</v>
      </c>
      <c r="B72" s="1" t="s">
        <v>502</v>
      </c>
      <c r="C72" s="1" t="s">
        <v>503</v>
      </c>
      <c r="D72" s="1" t="s">
        <v>28</v>
      </c>
      <c r="E72" s="20">
        <v>10</v>
      </c>
      <c r="F72" s="9">
        <v>5</v>
      </c>
      <c r="G72" s="9" t="s">
        <v>333</v>
      </c>
      <c r="H72" s="30">
        <v>44092</v>
      </c>
      <c r="I72" s="11" t="s">
        <v>37</v>
      </c>
    </row>
    <row r="73" spans="1:9" x14ac:dyDescent="0.3">
      <c r="E73" s="18">
        <f>SUBTOTAL(109,Table3_Rugsėjis[Pajamos])</f>
        <v>931359.32000000018</v>
      </c>
      <c r="F73" s="12">
        <f>SUBTOTAL(109,Table3_Rugsėjis[Žiūrovų skaičius])</f>
        <v>158648</v>
      </c>
    </row>
  </sheetData>
  <pageMargins left="0.75" right="0.75" top="1" bottom="1" header="0.5" footer="0.5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63"/>
  <sheetViews>
    <sheetView workbookViewId="0">
      <selection activeCell="B6" sqref="B6"/>
    </sheetView>
  </sheetViews>
  <sheetFormatPr defaultRowHeight="14.4" x14ac:dyDescent="0.3"/>
  <cols>
    <col min="1" max="1" width="8.33203125" customWidth="1"/>
    <col min="2" max="3" width="45" customWidth="1"/>
    <col min="4" max="4" width="18" style="24" customWidth="1"/>
    <col min="5" max="5" width="18" style="18" customWidth="1"/>
    <col min="6" max="7" width="18" customWidth="1"/>
    <col min="8" max="8" width="18" style="28" customWidth="1"/>
    <col min="9" max="9" width="45" customWidth="1"/>
  </cols>
  <sheetData>
    <row r="1" spans="1:9" x14ac:dyDescent="0.3">
      <c r="A1" s="13">
        <f>'2021'!A1</f>
        <v>2021</v>
      </c>
    </row>
    <row r="2" spans="1:9" x14ac:dyDescent="0.3">
      <c r="A2" s="15" t="str">
        <f>'2021'!A2</f>
        <v>Lietuvos kino teatruose rodytų filmų TOP</v>
      </c>
    </row>
    <row r="3" spans="1:9" x14ac:dyDescent="0.3">
      <c r="A3" s="15" t="s">
        <v>22</v>
      </c>
    </row>
    <row r="4" spans="1:9" x14ac:dyDescent="0.3">
      <c r="A4" s="15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19" t="s">
        <v>5</v>
      </c>
      <c r="F5" s="6" t="s">
        <v>6</v>
      </c>
      <c r="G5" s="6" t="s">
        <v>7</v>
      </c>
      <c r="H5" s="29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38</v>
      </c>
      <c r="C6" s="1" t="s">
        <v>39</v>
      </c>
      <c r="D6" s="1" t="s">
        <v>40</v>
      </c>
      <c r="E6" s="20">
        <v>325512.18</v>
      </c>
      <c r="F6" s="9">
        <v>47668</v>
      </c>
      <c r="G6" s="9">
        <v>18</v>
      </c>
      <c r="H6" s="30">
        <v>44470</v>
      </c>
      <c r="I6" s="11" t="s">
        <v>29</v>
      </c>
    </row>
    <row r="7" spans="1:9" x14ac:dyDescent="0.3">
      <c r="A7" s="8">
        <f>IF(B7&lt;&gt;"",ROWS($B$6:B7),"")</f>
        <v>2</v>
      </c>
      <c r="B7" s="1" t="s">
        <v>42</v>
      </c>
      <c r="C7" s="1" t="s">
        <v>43</v>
      </c>
      <c r="D7" s="1" t="s">
        <v>28</v>
      </c>
      <c r="E7" s="20">
        <v>254491.73</v>
      </c>
      <c r="F7" s="9">
        <v>36175</v>
      </c>
      <c r="G7" s="9" t="s">
        <v>44</v>
      </c>
      <c r="H7" s="30">
        <v>44484</v>
      </c>
      <c r="I7" s="11" t="s">
        <v>33</v>
      </c>
    </row>
    <row r="8" spans="1:9" x14ac:dyDescent="0.3">
      <c r="A8" s="8">
        <f>IF(B8&lt;&gt;"",ROWS($B$6:B8),"")</f>
        <v>3</v>
      </c>
      <c r="B8" s="1" t="s">
        <v>45</v>
      </c>
      <c r="C8" s="1" t="s">
        <v>46</v>
      </c>
      <c r="D8" s="1" t="s">
        <v>28</v>
      </c>
      <c r="E8" s="20">
        <v>176224</v>
      </c>
      <c r="F8" s="9">
        <v>35275</v>
      </c>
      <c r="G8" s="9">
        <v>20</v>
      </c>
      <c r="H8" s="30">
        <v>44477</v>
      </c>
      <c r="I8" s="11" t="s">
        <v>29</v>
      </c>
    </row>
    <row r="9" spans="1:9" x14ac:dyDescent="0.3">
      <c r="A9" s="8">
        <f>IF(B9&lt;&gt;"",ROWS($B$6:B9),"")</f>
        <v>4</v>
      </c>
      <c r="B9" s="1" t="s">
        <v>34</v>
      </c>
      <c r="C9" s="1" t="s">
        <v>35</v>
      </c>
      <c r="D9" s="1" t="s">
        <v>28</v>
      </c>
      <c r="E9" s="20">
        <v>145073.44</v>
      </c>
      <c r="F9" s="9">
        <v>22941</v>
      </c>
      <c r="G9" s="9" t="s">
        <v>119</v>
      </c>
      <c r="H9" s="30">
        <v>44456</v>
      </c>
      <c r="I9" s="11" t="s">
        <v>37</v>
      </c>
    </row>
    <row r="10" spans="1:9" x14ac:dyDescent="0.3">
      <c r="A10" s="8">
        <f>IF(B10&lt;&gt;"",ROWS($B$6:B10),"")</f>
        <v>5</v>
      </c>
      <c r="B10" s="1" t="s">
        <v>47</v>
      </c>
      <c r="C10" s="1" t="s">
        <v>48</v>
      </c>
      <c r="D10" s="1" t="s">
        <v>28</v>
      </c>
      <c r="E10" s="20">
        <v>87779.08</v>
      </c>
      <c r="F10" s="9">
        <v>17581</v>
      </c>
      <c r="G10" s="9" t="s">
        <v>36</v>
      </c>
      <c r="H10" s="30">
        <v>44456</v>
      </c>
      <c r="I10" s="11" t="s">
        <v>29</v>
      </c>
    </row>
    <row r="11" spans="1:9" x14ac:dyDescent="0.3">
      <c r="A11" s="8">
        <f>IF(B11&lt;&gt;"",ROWS($B$6:B11),"")</f>
        <v>6</v>
      </c>
      <c r="B11" s="1" t="s">
        <v>70</v>
      </c>
      <c r="C11" s="1" t="s">
        <v>70</v>
      </c>
      <c r="D11" s="1" t="s">
        <v>57</v>
      </c>
      <c r="E11" s="20">
        <v>47340.81</v>
      </c>
      <c r="F11" s="9">
        <v>7920</v>
      </c>
      <c r="G11" s="9" t="s">
        <v>158</v>
      </c>
      <c r="H11" s="30">
        <v>44456</v>
      </c>
      <c r="I11" s="11" t="s">
        <v>71</v>
      </c>
    </row>
    <row r="12" spans="1:9" x14ac:dyDescent="0.3">
      <c r="A12" s="8">
        <f>IF(B12&lt;&gt;"",ROWS($B$6:B12),"")</f>
        <v>7</v>
      </c>
      <c r="B12" s="1" t="s">
        <v>129</v>
      </c>
      <c r="C12" s="1" t="s">
        <v>130</v>
      </c>
      <c r="D12" s="1" t="s">
        <v>131</v>
      </c>
      <c r="E12" s="20">
        <v>41481.93</v>
      </c>
      <c r="F12" s="9">
        <v>8733</v>
      </c>
      <c r="G12" s="9" t="s">
        <v>36</v>
      </c>
      <c r="H12" s="30">
        <v>44470</v>
      </c>
      <c r="I12" s="11" t="s">
        <v>116</v>
      </c>
    </row>
    <row r="13" spans="1:9" x14ac:dyDescent="0.3">
      <c r="A13" s="8">
        <f>IF(B13&lt;&gt;"",ROWS($B$6:B13),"")</f>
        <v>8</v>
      </c>
      <c r="B13" s="1" t="s">
        <v>104</v>
      </c>
      <c r="C13" s="1" t="s">
        <v>105</v>
      </c>
      <c r="D13" s="1" t="s">
        <v>28</v>
      </c>
      <c r="E13" s="20">
        <v>39259</v>
      </c>
      <c r="F13" s="9">
        <v>6246</v>
      </c>
      <c r="G13" s="9" t="s">
        <v>44</v>
      </c>
      <c r="H13" s="30">
        <v>44491</v>
      </c>
      <c r="I13" s="11" t="s">
        <v>29</v>
      </c>
    </row>
    <row r="14" spans="1:9" x14ac:dyDescent="0.3">
      <c r="A14" s="8">
        <f>IF(B14&lt;&gt;"",ROWS($B$6:B14),"")</f>
        <v>9</v>
      </c>
      <c r="B14" s="1" t="s">
        <v>168</v>
      </c>
      <c r="C14" s="1" t="s">
        <v>169</v>
      </c>
      <c r="D14" s="1" t="s">
        <v>28</v>
      </c>
      <c r="E14" s="20">
        <v>26288</v>
      </c>
      <c r="F14" s="9">
        <v>4223</v>
      </c>
      <c r="G14" s="9" t="s">
        <v>36</v>
      </c>
      <c r="H14" s="30">
        <v>44484</v>
      </c>
      <c r="I14" s="11" t="s">
        <v>52</v>
      </c>
    </row>
    <row r="15" spans="1:9" x14ac:dyDescent="0.3">
      <c r="A15" s="8">
        <f>IF(B15&lt;&gt;"",ROWS($B$6:B15),"")</f>
        <v>10</v>
      </c>
      <c r="B15" s="1" t="s">
        <v>150</v>
      </c>
      <c r="C15" s="1" t="s">
        <v>150</v>
      </c>
      <c r="D15" s="1" t="s">
        <v>646</v>
      </c>
      <c r="E15" s="20">
        <v>24128</v>
      </c>
      <c r="F15" s="9">
        <v>3889</v>
      </c>
      <c r="G15" s="9" t="s">
        <v>76</v>
      </c>
      <c r="H15" s="30">
        <v>44491</v>
      </c>
      <c r="I15" s="11" t="s">
        <v>152</v>
      </c>
    </row>
    <row r="16" spans="1:9" x14ac:dyDescent="0.3">
      <c r="A16" s="8">
        <f>IF(B16&lt;&gt;"",ROWS($B$6:B16),"")</f>
        <v>11</v>
      </c>
      <c r="B16" s="1" t="s">
        <v>59</v>
      </c>
      <c r="C16" s="1" t="s">
        <v>60</v>
      </c>
      <c r="D16" s="1" t="s">
        <v>28</v>
      </c>
      <c r="E16" s="20">
        <v>16488.66</v>
      </c>
      <c r="F16" s="9">
        <v>3369</v>
      </c>
      <c r="G16" s="9" t="s">
        <v>262</v>
      </c>
      <c r="H16" s="30">
        <v>44428</v>
      </c>
      <c r="I16" s="11" t="s">
        <v>61</v>
      </c>
    </row>
    <row r="17" spans="1:9" x14ac:dyDescent="0.3">
      <c r="A17" s="8">
        <f>IF(B17&lt;&gt;"",ROWS($B$6:B17),"")</f>
        <v>12</v>
      </c>
      <c r="B17" s="1" t="s">
        <v>81</v>
      </c>
      <c r="C17" s="1" t="s">
        <v>82</v>
      </c>
      <c r="D17" s="1" t="s">
        <v>28</v>
      </c>
      <c r="E17" s="20">
        <v>15712</v>
      </c>
      <c r="F17" s="9">
        <v>3217</v>
      </c>
      <c r="G17" s="9" t="s">
        <v>36</v>
      </c>
      <c r="H17" s="30">
        <v>44498</v>
      </c>
      <c r="I17" s="11" t="s">
        <v>52</v>
      </c>
    </row>
    <row r="18" spans="1:9" x14ac:dyDescent="0.3">
      <c r="A18" s="8">
        <f>IF(B18&lt;&gt;"",ROWS($B$6:B18),"")</f>
        <v>13</v>
      </c>
      <c r="B18" s="1" t="s">
        <v>148</v>
      </c>
      <c r="C18" s="1" t="s">
        <v>149</v>
      </c>
      <c r="D18" s="1" t="s">
        <v>28</v>
      </c>
      <c r="E18" s="20">
        <v>14671</v>
      </c>
      <c r="F18" s="9">
        <v>2306</v>
      </c>
      <c r="G18" s="9" t="s">
        <v>32</v>
      </c>
      <c r="H18" s="30">
        <v>44498</v>
      </c>
      <c r="I18" s="11" t="s">
        <v>52</v>
      </c>
    </row>
    <row r="19" spans="1:9" x14ac:dyDescent="0.3">
      <c r="A19" s="8">
        <f>IF(B19&lt;&gt;"",ROWS($B$6:B19),"")</f>
        <v>14</v>
      </c>
      <c r="B19" s="1" t="s">
        <v>87</v>
      </c>
      <c r="C19" s="1" t="s">
        <v>88</v>
      </c>
      <c r="D19" s="1" t="s">
        <v>28</v>
      </c>
      <c r="E19" s="20">
        <v>12453</v>
      </c>
      <c r="F19" s="9">
        <v>1905</v>
      </c>
      <c r="G19" s="9" t="s">
        <v>262</v>
      </c>
      <c r="H19" s="30">
        <v>44449</v>
      </c>
      <c r="I19" s="11" t="s">
        <v>89</v>
      </c>
    </row>
    <row r="20" spans="1:9" x14ac:dyDescent="0.3">
      <c r="A20" s="8">
        <f>IF(B20&lt;&gt;"",ROWS($B$6:B20),"")</f>
        <v>15</v>
      </c>
      <c r="B20" s="1" t="s">
        <v>233</v>
      </c>
      <c r="C20" s="1" t="s">
        <v>234</v>
      </c>
      <c r="D20" s="1" t="s">
        <v>201</v>
      </c>
      <c r="E20" s="20">
        <v>12346.28</v>
      </c>
      <c r="F20" s="9">
        <v>2214</v>
      </c>
      <c r="G20" s="9" t="s">
        <v>36</v>
      </c>
      <c r="H20" s="30">
        <v>44477</v>
      </c>
      <c r="I20" s="11" t="s">
        <v>125</v>
      </c>
    </row>
    <row r="21" spans="1:9" x14ac:dyDescent="0.3">
      <c r="A21" s="8">
        <f>IF(B21&lt;&gt;"",ROWS($B$6:B21),"")</f>
        <v>16</v>
      </c>
      <c r="B21" s="1" t="s">
        <v>243</v>
      </c>
      <c r="C21" s="1" t="s">
        <v>244</v>
      </c>
      <c r="D21" s="1" t="s">
        <v>195</v>
      </c>
      <c r="E21" s="20">
        <v>9268.0400000000009</v>
      </c>
      <c r="F21" s="9">
        <v>1447</v>
      </c>
      <c r="G21" s="9" t="s">
        <v>163</v>
      </c>
      <c r="H21" s="30">
        <v>44491</v>
      </c>
      <c r="I21" s="11" t="s">
        <v>125</v>
      </c>
    </row>
    <row r="22" spans="1:9" x14ac:dyDescent="0.3">
      <c r="A22" s="8">
        <f>IF(B22&lt;&gt;"",ROWS($B$6:B22),"")</f>
        <v>17</v>
      </c>
      <c r="B22" s="1" t="s">
        <v>196</v>
      </c>
      <c r="C22" s="1" t="s">
        <v>197</v>
      </c>
      <c r="D22" s="1" t="s">
        <v>198</v>
      </c>
      <c r="E22" s="20">
        <v>8212.7400000000016</v>
      </c>
      <c r="F22" s="9">
        <v>1284</v>
      </c>
      <c r="G22" s="9">
        <v>8</v>
      </c>
      <c r="H22" s="30">
        <v>44463</v>
      </c>
      <c r="I22" s="11" t="s">
        <v>125</v>
      </c>
    </row>
    <row r="23" spans="1:9" x14ac:dyDescent="0.3">
      <c r="A23" s="8">
        <f>IF(B23&lt;&gt;"",ROWS($B$6:B23),"")</f>
        <v>18</v>
      </c>
      <c r="B23" s="1" t="s">
        <v>276</v>
      </c>
      <c r="C23" s="1" t="s">
        <v>277</v>
      </c>
      <c r="D23" s="1" t="s">
        <v>28</v>
      </c>
      <c r="E23" s="20">
        <v>7505.31</v>
      </c>
      <c r="F23" s="9">
        <v>1198</v>
      </c>
      <c r="G23" s="9" t="s">
        <v>128</v>
      </c>
      <c r="H23" s="30">
        <v>44477</v>
      </c>
      <c r="I23" s="11" t="s">
        <v>116</v>
      </c>
    </row>
    <row r="24" spans="1:9" x14ac:dyDescent="0.3">
      <c r="A24" s="8">
        <f>IF(B24&lt;&gt;"",ROWS($B$6:B24),"")</f>
        <v>19</v>
      </c>
      <c r="B24" s="1" t="s">
        <v>261</v>
      </c>
      <c r="C24" s="1" t="s">
        <v>261</v>
      </c>
      <c r="D24" s="1" t="s">
        <v>98</v>
      </c>
      <c r="E24" s="20">
        <v>7379</v>
      </c>
      <c r="F24" s="9">
        <v>1324</v>
      </c>
      <c r="G24" s="9" t="s">
        <v>262</v>
      </c>
      <c r="H24" s="30">
        <v>44484</v>
      </c>
      <c r="I24" s="11" t="s">
        <v>263</v>
      </c>
    </row>
    <row r="25" spans="1:9" x14ac:dyDescent="0.3">
      <c r="A25" s="8">
        <f>IF(B25&lt;&gt;"",ROWS($B$6:B25),"")</f>
        <v>20</v>
      </c>
      <c r="B25" s="1" t="s">
        <v>92</v>
      </c>
      <c r="C25" s="1" t="s">
        <v>93</v>
      </c>
      <c r="D25" s="1" t="s">
        <v>28</v>
      </c>
      <c r="E25" s="20">
        <v>5934.95</v>
      </c>
      <c r="F25" s="9">
        <v>960</v>
      </c>
      <c r="G25" s="9" t="s">
        <v>338</v>
      </c>
      <c r="H25" s="30">
        <v>44442</v>
      </c>
      <c r="I25" s="11" t="s">
        <v>52</v>
      </c>
    </row>
    <row r="26" spans="1:9" x14ac:dyDescent="0.3">
      <c r="A26" s="8">
        <f>IF(B26&lt;&gt;"",ROWS($B$6:B26),"")</f>
        <v>21</v>
      </c>
      <c r="B26" s="1" t="s">
        <v>68</v>
      </c>
      <c r="C26" s="1" t="s">
        <v>69</v>
      </c>
      <c r="D26" s="1" t="s">
        <v>28</v>
      </c>
      <c r="E26" s="20">
        <v>5078.97</v>
      </c>
      <c r="F26" s="9">
        <v>832</v>
      </c>
      <c r="G26" s="9" t="s">
        <v>158</v>
      </c>
      <c r="H26" s="30">
        <v>44421</v>
      </c>
      <c r="I26" s="11" t="s">
        <v>52</v>
      </c>
    </row>
    <row r="27" spans="1:9" x14ac:dyDescent="0.3">
      <c r="A27" s="8">
        <f>IF(B27&lt;&gt;"",ROWS($B$6:B27),"")</f>
        <v>22</v>
      </c>
      <c r="B27" s="1" t="s">
        <v>50</v>
      </c>
      <c r="C27" s="1" t="s">
        <v>51</v>
      </c>
      <c r="D27" s="1" t="s">
        <v>28</v>
      </c>
      <c r="E27" s="20">
        <v>4852.93</v>
      </c>
      <c r="F27" s="9">
        <v>956</v>
      </c>
      <c r="G27" s="9" t="s">
        <v>341</v>
      </c>
      <c r="H27" s="30">
        <v>44400</v>
      </c>
      <c r="I27" s="11" t="s">
        <v>52</v>
      </c>
    </row>
    <row r="28" spans="1:9" x14ac:dyDescent="0.3">
      <c r="A28" s="8">
        <f>IF(B28&lt;&gt;"",ROWS($B$6:B28),"")</f>
        <v>23</v>
      </c>
      <c r="B28" s="1" t="s">
        <v>139</v>
      </c>
      <c r="C28" s="1" t="s">
        <v>140</v>
      </c>
      <c r="D28" s="1" t="s">
        <v>28</v>
      </c>
      <c r="E28" s="20">
        <v>3683.24</v>
      </c>
      <c r="F28" s="9">
        <v>548</v>
      </c>
      <c r="G28" s="9" t="s">
        <v>463</v>
      </c>
      <c r="H28" s="30">
        <v>44442</v>
      </c>
      <c r="I28" s="11" t="s">
        <v>37</v>
      </c>
    </row>
    <row r="29" spans="1:9" x14ac:dyDescent="0.3">
      <c r="A29" s="8">
        <f>IF(B29&lt;&gt;"",ROWS($B$6:B29),"")</f>
        <v>24</v>
      </c>
      <c r="B29" s="1" t="s">
        <v>56</v>
      </c>
      <c r="C29" s="1" t="s">
        <v>56</v>
      </c>
      <c r="D29" s="1" t="s">
        <v>57</v>
      </c>
      <c r="E29" s="20">
        <v>2822.1399999999558</v>
      </c>
      <c r="F29" s="9">
        <v>391</v>
      </c>
      <c r="G29" s="9" t="s">
        <v>207</v>
      </c>
      <c r="H29" s="30">
        <v>44407</v>
      </c>
      <c r="I29" s="11" t="s">
        <v>58</v>
      </c>
    </row>
    <row r="30" spans="1:9" x14ac:dyDescent="0.3">
      <c r="A30" s="8">
        <f>IF(B30&lt;&gt;"",ROWS($B$6:B30),"")</f>
        <v>25</v>
      </c>
      <c r="B30" s="1" t="s">
        <v>377</v>
      </c>
      <c r="C30" s="1" t="s">
        <v>378</v>
      </c>
      <c r="D30" s="1" t="s">
        <v>103</v>
      </c>
      <c r="E30" s="20">
        <v>2775.57</v>
      </c>
      <c r="F30" s="9">
        <v>482</v>
      </c>
      <c r="G30" s="9" t="s">
        <v>55</v>
      </c>
      <c r="H30" s="30">
        <v>44491</v>
      </c>
      <c r="I30" s="11" t="s">
        <v>152</v>
      </c>
    </row>
    <row r="31" spans="1:9" x14ac:dyDescent="0.3">
      <c r="A31" s="8">
        <f>IF(B31&lt;&gt;"",ROWS($B$6:B31),"")</f>
        <v>26</v>
      </c>
      <c r="B31" s="1" t="s">
        <v>364</v>
      </c>
      <c r="C31" s="1" t="s">
        <v>365</v>
      </c>
      <c r="D31" s="1" t="s">
        <v>98</v>
      </c>
      <c r="E31" s="20">
        <v>2542</v>
      </c>
      <c r="F31" s="9">
        <v>504</v>
      </c>
      <c r="G31" s="9" t="s">
        <v>158</v>
      </c>
      <c r="H31" s="30">
        <v>44491</v>
      </c>
      <c r="I31" s="11" t="s">
        <v>263</v>
      </c>
    </row>
    <row r="32" spans="1:9" x14ac:dyDescent="0.3">
      <c r="A32" s="8">
        <f>IF(B32&lt;&gt;"",ROWS($B$6:B32),"")</f>
        <v>27</v>
      </c>
      <c r="B32" s="1" t="s">
        <v>408</v>
      </c>
      <c r="C32" s="1" t="s">
        <v>409</v>
      </c>
      <c r="D32" s="1" t="s">
        <v>98</v>
      </c>
      <c r="E32" s="20">
        <v>2192.52</v>
      </c>
      <c r="F32" s="9">
        <v>440</v>
      </c>
      <c r="G32" s="9" t="s">
        <v>338</v>
      </c>
      <c r="H32" s="30">
        <v>44470</v>
      </c>
      <c r="I32" s="11" t="s">
        <v>641</v>
      </c>
    </row>
    <row r="33" spans="1:9" x14ac:dyDescent="0.3">
      <c r="A33" s="8">
        <f>IF(B33&lt;&gt;"",ROWS($B$6:B33),"")</f>
        <v>28</v>
      </c>
      <c r="B33" s="1" t="s">
        <v>204</v>
      </c>
      <c r="C33" s="1" t="s">
        <v>205</v>
      </c>
      <c r="D33" s="1" t="s">
        <v>206</v>
      </c>
      <c r="E33" s="20">
        <v>1543.5900000000001</v>
      </c>
      <c r="F33" s="9">
        <v>291</v>
      </c>
      <c r="G33" s="9" t="s">
        <v>341</v>
      </c>
      <c r="H33" s="30">
        <v>44330</v>
      </c>
      <c r="I33" s="11" t="s">
        <v>208</v>
      </c>
    </row>
    <row r="34" spans="1:9" x14ac:dyDescent="0.3">
      <c r="A34" s="8">
        <f>IF(B34&lt;&gt;"",ROWS($B$6:B34),"")</f>
        <v>29</v>
      </c>
      <c r="B34" s="1" t="s">
        <v>79</v>
      </c>
      <c r="C34" s="1" t="s">
        <v>80</v>
      </c>
      <c r="D34" s="1" t="s">
        <v>28</v>
      </c>
      <c r="E34" s="20">
        <v>1367.96</v>
      </c>
      <c r="F34" s="9">
        <v>292</v>
      </c>
      <c r="G34" s="9" t="s">
        <v>158</v>
      </c>
      <c r="H34" s="30">
        <v>44344</v>
      </c>
      <c r="I34" s="11" t="s">
        <v>61</v>
      </c>
    </row>
    <row r="35" spans="1:9" x14ac:dyDescent="0.3">
      <c r="A35" s="8">
        <f>IF(B35&lt;&gt;"",ROWS($B$6:B35),"")</f>
        <v>30</v>
      </c>
      <c r="B35" s="1" t="s">
        <v>181</v>
      </c>
      <c r="C35" s="1" t="s">
        <v>182</v>
      </c>
      <c r="D35" s="1" t="s">
        <v>183</v>
      </c>
      <c r="E35" s="20">
        <v>1360.6599999999999</v>
      </c>
      <c r="F35" s="9">
        <v>333</v>
      </c>
      <c r="G35" s="9">
        <v>3</v>
      </c>
      <c r="H35" s="30">
        <v>44442</v>
      </c>
      <c r="I35" s="11" t="s">
        <v>184</v>
      </c>
    </row>
    <row r="36" spans="1:9" x14ac:dyDescent="0.3">
      <c r="A36" s="8">
        <f>IF(B36&lt;&gt;"",ROWS($B$6:B36),"")</f>
        <v>31</v>
      </c>
      <c r="B36" s="1" t="s">
        <v>215</v>
      </c>
      <c r="C36" s="1" t="s">
        <v>216</v>
      </c>
      <c r="D36" s="1" t="s">
        <v>28</v>
      </c>
      <c r="E36" s="20">
        <v>1349.11</v>
      </c>
      <c r="F36" s="9">
        <v>287</v>
      </c>
      <c r="G36" s="9" t="s">
        <v>158</v>
      </c>
      <c r="H36" s="30">
        <v>44435</v>
      </c>
      <c r="I36" s="11" t="s">
        <v>29</v>
      </c>
    </row>
    <row r="37" spans="1:9" x14ac:dyDescent="0.3">
      <c r="A37" s="8">
        <f>IF(B37&lt;&gt;"",ROWS($B$6:B37),"")</f>
        <v>32</v>
      </c>
      <c r="B37" s="1" t="s">
        <v>85</v>
      </c>
      <c r="C37" s="1" t="s">
        <v>86</v>
      </c>
      <c r="D37" s="1" t="s">
        <v>28</v>
      </c>
      <c r="E37" s="20">
        <v>1264.5899999999999</v>
      </c>
      <c r="F37" s="9">
        <v>185</v>
      </c>
      <c r="G37" s="9" t="s">
        <v>333</v>
      </c>
      <c r="H37" s="30">
        <v>44393</v>
      </c>
      <c r="I37" s="11" t="s">
        <v>33</v>
      </c>
    </row>
    <row r="38" spans="1:9" x14ac:dyDescent="0.3">
      <c r="A38" s="8">
        <f>IF(B38&lt;&gt;"",ROWS($B$6:B38),"")</f>
        <v>33</v>
      </c>
      <c r="B38" s="1" t="s">
        <v>330</v>
      </c>
      <c r="C38" s="1" t="s">
        <v>331</v>
      </c>
      <c r="D38" s="1" t="s">
        <v>332</v>
      </c>
      <c r="E38" s="20">
        <v>1203</v>
      </c>
      <c r="F38" s="9">
        <v>271</v>
      </c>
      <c r="G38" s="9" t="s">
        <v>333</v>
      </c>
      <c r="H38" s="30">
        <v>44080</v>
      </c>
      <c r="I38" s="11" t="s">
        <v>334</v>
      </c>
    </row>
    <row r="39" spans="1:9" x14ac:dyDescent="0.3">
      <c r="A39" s="8">
        <f>IF(B39&lt;&gt;"",ROWS($B$6:B39),"")</f>
        <v>34</v>
      </c>
      <c r="B39" s="1" t="s">
        <v>235</v>
      </c>
      <c r="C39" s="1" t="s">
        <v>236</v>
      </c>
      <c r="D39" s="1" t="s">
        <v>237</v>
      </c>
      <c r="E39" s="20">
        <v>1128.3899999999994</v>
      </c>
      <c r="F39" s="9">
        <v>193</v>
      </c>
      <c r="G39" s="9">
        <v>4</v>
      </c>
      <c r="H39" s="30">
        <v>44435</v>
      </c>
      <c r="I39" s="11" t="s">
        <v>125</v>
      </c>
    </row>
    <row r="40" spans="1:9" x14ac:dyDescent="0.3">
      <c r="A40" s="8">
        <f>IF(B40&lt;&gt;"",ROWS($B$6:B40),"")</f>
        <v>35</v>
      </c>
      <c r="B40" s="1" t="s">
        <v>137</v>
      </c>
      <c r="C40" s="1" t="s">
        <v>137</v>
      </c>
      <c r="D40" s="1" t="s">
        <v>57</v>
      </c>
      <c r="E40" s="20">
        <v>1127.2800000000061</v>
      </c>
      <c r="F40" s="9">
        <v>204</v>
      </c>
      <c r="G40" s="9">
        <v>4</v>
      </c>
      <c r="H40" s="30">
        <v>44421</v>
      </c>
      <c r="I40" s="11" t="s">
        <v>138</v>
      </c>
    </row>
    <row r="41" spans="1:9" x14ac:dyDescent="0.3">
      <c r="A41" s="8">
        <f>IF(B41&lt;&gt;"",ROWS($B$6:B41),"")</f>
        <v>36</v>
      </c>
      <c r="B41" s="1" t="s">
        <v>358</v>
      </c>
      <c r="C41" s="1" t="s">
        <v>359</v>
      </c>
      <c r="D41" s="1" t="s">
        <v>360</v>
      </c>
      <c r="E41" s="20">
        <v>1097</v>
      </c>
      <c r="F41" s="9">
        <v>246</v>
      </c>
      <c r="G41" s="9" t="s">
        <v>333</v>
      </c>
      <c r="H41" s="30">
        <v>44330</v>
      </c>
      <c r="I41" s="11" t="s">
        <v>334</v>
      </c>
    </row>
    <row r="42" spans="1:9" x14ac:dyDescent="0.3">
      <c r="A42" s="8">
        <f>IF(B42&lt;&gt;"",ROWS($B$6:B42),"")</f>
        <v>37</v>
      </c>
      <c r="B42" s="1" t="s">
        <v>411</v>
      </c>
      <c r="C42" s="1" t="s">
        <v>412</v>
      </c>
      <c r="D42" s="1" t="s">
        <v>640</v>
      </c>
      <c r="E42" s="20">
        <v>1052</v>
      </c>
      <c r="F42" s="9">
        <v>233</v>
      </c>
      <c r="G42" s="9">
        <v>1</v>
      </c>
      <c r="H42" s="30">
        <v>42988</v>
      </c>
      <c r="I42" s="11" t="s">
        <v>334</v>
      </c>
    </row>
    <row r="43" spans="1:9" x14ac:dyDescent="0.3">
      <c r="A43" s="8">
        <f>IF(B43&lt;&gt;"",ROWS($B$6:B43),"")</f>
        <v>38</v>
      </c>
      <c r="B43" s="1" t="s">
        <v>448</v>
      </c>
      <c r="C43" s="1" t="s">
        <v>449</v>
      </c>
      <c r="D43" s="1" t="s">
        <v>450</v>
      </c>
      <c r="E43" s="20">
        <v>975</v>
      </c>
      <c r="F43" s="9">
        <v>216</v>
      </c>
      <c r="G43" s="9">
        <v>1</v>
      </c>
      <c r="H43" s="30">
        <v>42301</v>
      </c>
      <c r="I43" s="11" t="s">
        <v>334</v>
      </c>
    </row>
    <row r="44" spans="1:9" x14ac:dyDescent="0.3">
      <c r="A44" s="8">
        <f>IF(B44&lt;&gt;"",ROWS($B$6:B44),"")</f>
        <v>39</v>
      </c>
      <c r="B44" s="1" t="s">
        <v>472</v>
      </c>
      <c r="C44" s="1" t="s">
        <v>473</v>
      </c>
      <c r="D44" s="1" t="s">
        <v>474</v>
      </c>
      <c r="E44" s="20">
        <v>945</v>
      </c>
      <c r="F44" s="9">
        <v>189</v>
      </c>
      <c r="G44" s="9">
        <v>1</v>
      </c>
      <c r="H44" s="30">
        <v>43792</v>
      </c>
      <c r="I44" s="11" t="s">
        <v>334</v>
      </c>
    </row>
    <row r="45" spans="1:9" x14ac:dyDescent="0.3">
      <c r="A45" s="8">
        <f>IF(B45&lt;&gt;"",ROWS($B$6:B45),"")</f>
        <v>40</v>
      </c>
      <c r="B45" s="1" t="s">
        <v>454</v>
      </c>
      <c r="C45" s="1" t="s">
        <v>455</v>
      </c>
      <c r="D45" s="1" t="s">
        <v>98</v>
      </c>
      <c r="E45" s="20">
        <v>923.07</v>
      </c>
      <c r="F45" s="9">
        <v>180</v>
      </c>
      <c r="G45" s="9" t="s">
        <v>202</v>
      </c>
      <c r="H45" s="30">
        <v>44484</v>
      </c>
      <c r="I45" s="11" t="s">
        <v>208</v>
      </c>
    </row>
    <row r="46" spans="1:9" x14ac:dyDescent="0.3">
      <c r="A46" s="8">
        <f>IF(B46&lt;&gt;"",ROWS($B$6:B46),"")</f>
        <v>41</v>
      </c>
      <c r="B46" s="1" t="s">
        <v>374</v>
      </c>
      <c r="C46" s="1" t="s">
        <v>375</v>
      </c>
      <c r="D46" s="1" t="s">
        <v>376</v>
      </c>
      <c r="E46" s="20">
        <v>739</v>
      </c>
      <c r="F46" s="9">
        <v>132</v>
      </c>
      <c r="G46" s="9" t="s">
        <v>338</v>
      </c>
      <c r="H46" s="30">
        <v>44498</v>
      </c>
      <c r="I46" s="11" t="s">
        <v>167</v>
      </c>
    </row>
    <row r="47" spans="1:9" x14ac:dyDescent="0.3">
      <c r="A47" s="8">
        <f>IF(B47&lt;&gt;"",ROWS($B$6:B47),"")</f>
        <v>42</v>
      </c>
      <c r="B47" s="1" t="s">
        <v>423</v>
      </c>
      <c r="C47" s="1" t="s">
        <v>424</v>
      </c>
      <c r="D47" s="1" t="s">
        <v>222</v>
      </c>
      <c r="E47" s="20">
        <v>612</v>
      </c>
      <c r="F47" s="9">
        <v>132</v>
      </c>
      <c r="G47" s="9" t="s">
        <v>341</v>
      </c>
      <c r="H47" s="30">
        <v>44476</v>
      </c>
      <c r="I47" s="11" t="s">
        <v>263</v>
      </c>
    </row>
    <row r="48" spans="1:9" x14ac:dyDescent="0.3">
      <c r="A48" s="8">
        <f>IF(B48&lt;&gt;"",ROWS($B$6:B48),"")</f>
        <v>43</v>
      </c>
      <c r="B48" s="1" t="s">
        <v>247</v>
      </c>
      <c r="C48" s="1" t="s">
        <v>248</v>
      </c>
      <c r="D48" s="1" t="s">
        <v>249</v>
      </c>
      <c r="E48" s="20">
        <v>579.86000000000058</v>
      </c>
      <c r="F48" s="9">
        <v>96</v>
      </c>
      <c r="G48" s="9">
        <v>2</v>
      </c>
      <c r="H48" s="30">
        <v>44421</v>
      </c>
      <c r="I48" s="11" t="s">
        <v>125</v>
      </c>
    </row>
    <row r="49" spans="1:9" x14ac:dyDescent="0.3">
      <c r="A49" s="8">
        <f>IF(B49&lt;&gt;"",ROWS($B$6:B49),"")</f>
        <v>44</v>
      </c>
      <c r="B49" s="1" t="s">
        <v>393</v>
      </c>
      <c r="C49" s="1" t="s">
        <v>394</v>
      </c>
      <c r="D49" s="1" t="s">
        <v>395</v>
      </c>
      <c r="E49" s="20">
        <v>511</v>
      </c>
      <c r="F49" s="9">
        <v>102</v>
      </c>
      <c r="G49" s="9">
        <v>1</v>
      </c>
      <c r="H49" s="30">
        <v>44431</v>
      </c>
      <c r="I49" s="11" t="s">
        <v>334</v>
      </c>
    </row>
    <row r="50" spans="1:9" x14ac:dyDescent="0.3">
      <c r="A50" s="8">
        <f>IF(B50&lt;&gt;"",ROWS($B$6:B50),"")</f>
        <v>45</v>
      </c>
      <c r="B50" s="1" t="s">
        <v>420</v>
      </c>
      <c r="C50" s="1" t="s">
        <v>421</v>
      </c>
      <c r="D50" s="1" t="s">
        <v>98</v>
      </c>
      <c r="E50" s="20">
        <v>483.66000000000008</v>
      </c>
      <c r="F50" s="9">
        <v>116</v>
      </c>
      <c r="G50" s="9" t="s">
        <v>341</v>
      </c>
      <c r="H50" s="30">
        <v>44463</v>
      </c>
      <c r="I50" s="11" t="s">
        <v>422</v>
      </c>
    </row>
    <row r="51" spans="1:9" x14ac:dyDescent="0.3">
      <c r="A51" s="8">
        <f>IF(B51&lt;&gt;"",ROWS($B$6:B51),"")</f>
        <v>46</v>
      </c>
      <c r="B51" s="1" t="s">
        <v>417</v>
      </c>
      <c r="C51" s="1" t="s">
        <v>418</v>
      </c>
      <c r="D51" s="1" t="s">
        <v>419</v>
      </c>
      <c r="E51" s="20">
        <v>481</v>
      </c>
      <c r="F51" s="9">
        <v>153</v>
      </c>
      <c r="G51" s="9">
        <v>1</v>
      </c>
      <c r="H51" s="30">
        <v>42654</v>
      </c>
      <c r="I51" s="11" t="s">
        <v>334</v>
      </c>
    </row>
    <row r="52" spans="1:9" x14ac:dyDescent="0.3">
      <c r="A52" s="8">
        <f>IF(B52&lt;&gt;"",ROWS($B$6:B52),"")</f>
        <v>47</v>
      </c>
      <c r="B52" s="1" t="s">
        <v>400</v>
      </c>
      <c r="C52" s="1" t="s">
        <v>401</v>
      </c>
      <c r="D52" s="1" t="s">
        <v>402</v>
      </c>
      <c r="E52" s="20">
        <v>352</v>
      </c>
      <c r="F52" s="9">
        <v>88</v>
      </c>
      <c r="G52" s="9" t="s">
        <v>333</v>
      </c>
      <c r="H52" s="30">
        <v>44114</v>
      </c>
      <c r="I52" s="11" t="s">
        <v>334</v>
      </c>
    </row>
    <row r="53" spans="1:9" x14ac:dyDescent="0.3">
      <c r="A53" s="8">
        <f>IF(B53&lt;&gt;"",ROWS($B$6:B53),"")</f>
        <v>48</v>
      </c>
      <c r="B53" s="1" t="s">
        <v>122</v>
      </c>
      <c r="C53" s="1" t="s">
        <v>123</v>
      </c>
      <c r="D53" s="1" t="s">
        <v>124</v>
      </c>
      <c r="E53" s="20">
        <v>265</v>
      </c>
      <c r="F53" s="9">
        <v>42</v>
      </c>
      <c r="G53" s="9" t="s">
        <v>207</v>
      </c>
      <c r="H53" s="30">
        <v>44372</v>
      </c>
      <c r="I53" s="11" t="s">
        <v>125</v>
      </c>
    </row>
    <row r="54" spans="1:9" x14ac:dyDescent="0.3">
      <c r="A54" s="8">
        <f>IF(B54&lt;&gt;"",ROWS($B$6:B54),"")</f>
        <v>49</v>
      </c>
      <c r="B54" s="1" t="s">
        <v>307</v>
      </c>
      <c r="C54" s="1" t="s">
        <v>308</v>
      </c>
      <c r="D54" s="1" t="s">
        <v>28</v>
      </c>
      <c r="E54" s="20">
        <v>242.7</v>
      </c>
      <c r="F54" s="9">
        <v>38</v>
      </c>
      <c r="G54" s="9" t="s">
        <v>333</v>
      </c>
      <c r="H54" s="30">
        <v>44463</v>
      </c>
      <c r="I54" s="11" t="s">
        <v>116</v>
      </c>
    </row>
    <row r="55" spans="1:9" x14ac:dyDescent="0.3">
      <c r="A55" s="8">
        <f>IF(B55&lt;&gt;"",ROWS($B$6:B55),"")</f>
        <v>50</v>
      </c>
      <c r="B55" s="1" t="s">
        <v>438</v>
      </c>
      <c r="C55" s="1" t="s">
        <v>439</v>
      </c>
      <c r="D55" s="1" t="s">
        <v>98</v>
      </c>
      <c r="E55" s="20">
        <v>242</v>
      </c>
      <c r="F55" s="9">
        <v>50</v>
      </c>
      <c r="G55" s="9">
        <v>2</v>
      </c>
      <c r="H55" s="30">
        <v>43868</v>
      </c>
      <c r="I55" s="11" t="s">
        <v>440</v>
      </c>
    </row>
    <row r="56" spans="1:9" x14ac:dyDescent="0.3">
      <c r="A56" s="8">
        <f>IF(B56&lt;&gt;"",ROWS($B$6:B56),"")</f>
        <v>51</v>
      </c>
      <c r="B56" s="1" t="s">
        <v>436</v>
      </c>
      <c r="C56" s="1" t="s">
        <v>437</v>
      </c>
      <c r="D56" s="1" t="s">
        <v>249</v>
      </c>
      <c r="E56" s="20">
        <v>228</v>
      </c>
      <c r="F56" s="9">
        <v>38</v>
      </c>
      <c r="G56" s="9">
        <v>1</v>
      </c>
      <c r="H56" s="30">
        <v>44132</v>
      </c>
      <c r="I56" s="11" t="s">
        <v>263</v>
      </c>
    </row>
    <row r="57" spans="1:9" x14ac:dyDescent="0.3">
      <c r="A57" s="8">
        <f>IF(B57&lt;&gt;"",ROWS($B$6:B57),"")</f>
        <v>52</v>
      </c>
      <c r="B57" s="1" t="s">
        <v>451</v>
      </c>
      <c r="C57" s="1" t="s">
        <v>452</v>
      </c>
      <c r="D57" s="1" t="s">
        <v>453</v>
      </c>
      <c r="E57" s="20">
        <v>170</v>
      </c>
      <c r="F57" s="9">
        <v>85</v>
      </c>
      <c r="G57" s="9">
        <v>1</v>
      </c>
      <c r="H57" s="30">
        <v>43435</v>
      </c>
      <c r="I57" s="11" t="s">
        <v>334</v>
      </c>
    </row>
    <row r="58" spans="1:9" x14ac:dyDescent="0.3">
      <c r="A58" s="8">
        <f>IF(B58&lt;&gt;"",ROWS($B$6:B58),"")</f>
        <v>53</v>
      </c>
      <c r="B58" s="1" t="s">
        <v>187</v>
      </c>
      <c r="C58" s="1" t="s">
        <v>188</v>
      </c>
      <c r="D58" s="1" t="s">
        <v>28</v>
      </c>
      <c r="E58" s="20">
        <v>140</v>
      </c>
      <c r="F58" s="9">
        <v>28</v>
      </c>
      <c r="G58" s="9" t="s">
        <v>333</v>
      </c>
      <c r="H58" s="30">
        <v>44323</v>
      </c>
      <c r="I58" s="11" t="s">
        <v>52</v>
      </c>
    </row>
    <row r="59" spans="1:9" x14ac:dyDescent="0.3">
      <c r="A59" s="8">
        <f>IF(B59&lt;&gt;"",ROWS($B$6:B59),"")</f>
        <v>54</v>
      </c>
      <c r="B59" s="1" t="s">
        <v>240</v>
      </c>
      <c r="C59" s="1" t="s">
        <v>241</v>
      </c>
      <c r="D59" s="1" t="s">
        <v>242</v>
      </c>
      <c r="E59" s="20">
        <v>135</v>
      </c>
      <c r="F59" s="9">
        <v>23</v>
      </c>
      <c r="G59" s="9">
        <v>1</v>
      </c>
      <c r="H59" s="30">
        <v>44428</v>
      </c>
      <c r="I59" s="11" t="s">
        <v>125</v>
      </c>
    </row>
    <row r="60" spans="1:9" x14ac:dyDescent="0.3">
      <c r="A60" s="8">
        <f>IF(B60&lt;&gt;"",ROWS($B$6:B60),"")</f>
        <v>55</v>
      </c>
      <c r="B60" s="1" t="s">
        <v>543</v>
      </c>
      <c r="C60" s="1" t="s">
        <v>544</v>
      </c>
      <c r="D60" s="1" t="s">
        <v>545</v>
      </c>
      <c r="E60" s="20">
        <v>122.5</v>
      </c>
      <c r="F60" s="9">
        <v>36</v>
      </c>
      <c r="G60" s="9">
        <v>1</v>
      </c>
      <c r="H60" s="30">
        <v>44493</v>
      </c>
      <c r="I60" s="11" t="s">
        <v>334</v>
      </c>
    </row>
    <row r="61" spans="1:9" x14ac:dyDescent="0.3">
      <c r="A61" s="8">
        <f>IF(B61&lt;&gt;"",ROWS($B$6:B61),"")</f>
        <v>56</v>
      </c>
      <c r="B61" s="1" t="s">
        <v>339</v>
      </c>
      <c r="C61" s="1" t="s">
        <v>340</v>
      </c>
      <c r="D61" s="1" t="s">
        <v>310</v>
      </c>
      <c r="E61" s="20">
        <v>112</v>
      </c>
      <c r="F61" s="9">
        <v>16</v>
      </c>
      <c r="G61" s="9" t="s">
        <v>333</v>
      </c>
      <c r="H61" s="30">
        <v>44414</v>
      </c>
      <c r="I61" s="11" t="s">
        <v>342</v>
      </c>
    </row>
    <row r="62" spans="1:9" x14ac:dyDescent="0.3">
      <c r="A62" s="8">
        <f>IF(B62&lt;&gt;"",ROWS($B$6:B62),"")</f>
        <v>57</v>
      </c>
      <c r="B62" s="1" t="s">
        <v>267</v>
      </c>
      <c r="C62" s="1" t="s">
        <v>268</v>
      </c>
      <c r="D62" s="1" t="s">
        <v>28</v>
      </c>
      <c r="E62" s="20">
        <v>86</v>
      </c>
      <c r="F62" s="9">
        <v>25</v>
      </c>
      <c r="G62" s="9" t="s">
        <v>333</v>
      </c>
      <c r="H62" s="30">
        <v>44435</v>
      </c>
      <c r="I62" s="11" t="s">
        <v>152</v>
      </c>
    </row>
    <row r="63" spans="1:9" x14ac:dyDescent="0.3">
      <c r="E63" s="18">
        <f>SUBTOTAL(109,Table3_Spalis[Pajamos])</f>
        <v>1322334.8899999999</v>
      </c>
      <c r="F63" s="12">
        <f>SUBTOTAL(109,Table3_Spalis[Žiūrovų skaičius])</f>
        <v>218348</v>
      </c>
    </row>
  </sheetData>
  <pageMargins left="0.75" right="0.75" top="1" bottom="1" header="0.5" footer="0.5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64"/>
  <sheetViews>
    <sheetView workbookViewId="0">
      <selection activeCell="B6" sqref="B6"/>
    </sheetView>
  </sheetViews>
  <sheetFormatPr defaultRowHeight="14.4" x14ac:dyDescent="0.3"/>
  <cols>
    <col min="1" max="1" width="8.33203125" customWidth="1"/>
    <col min="2" max="3" width="45" customWidth="1"/>
    <col min="4" max="4" width="18" style="24" customWidth="1"/>
    <col min="5" max="5" width="18" style="18" customWidth="1"/>
    <col min="6" max="7" width="18" customWidth="1"/>
    <col min="8" max="8" width="18" style="28" customWidth="1"/>
    <col min="9" max="9" width="45" customWidth="1"/>
  </cols>
  <sheetData>
    <row r="1" spans="1:9" x14ac:dyDescent="0.3">
      <c r="A1" s="13">
        <f>'2021'!A1</f>
        <v>2021</v>
      </c>
    </row>
    <row r="2" spans="1:9" x14ac:dyDescent="0.3">
      <c r="A2" s="15" t="str">
        <f>'2021'!A2</f>
        <v>Lietuvos kino teatruose rodytų filmų TOP</v>
      </c>
    </row>
    <row r="3" spans="1:9" x14ac:dyDescent="0.3">
      <c r="A3" s="15" t="s">
        <v>23</v>
      </c>
    </row>
    <row r="4" spans="1:9" x14ac:dyDescent="0.3">
      <c r="A4" s="15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19" t="s">
        <v>5</v>
      </c>
      <c r="F5" s="6" t="s">
        <v>6</v>
      </c>
      <c r="G5" s="6" t="s">
        <v>7</v>
      </c>
      <c r="H5" s="29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26</v>
      </c>
      <c r="C6" s="1" t="s">
        <v>27</v>
      </c>
      <c r="D6" s="1" t="s">
        <v>28</v>
      </c>
      <c r="E6" s="20">
        <v>190309.44</v>
      </c>
      <c r="F6" s="9">
        <v>26353</v>
      </c>
      <c r="G6" s="9">
        <v>17</v>
      </c>
      <c r="H6" s="30">
        <v>44526</v>
      </c>
      <c r="I6" s="11" t="s">
        <v>29</v>
      </c>
    </row>
    <row r="7" spans="1:9" x14ac:dyDescent="0.3">
      <c r="A7" s="8">
        <f>IF(B7&lt;&gt;"",ROWS($B$6:B7),"")</f>
        <v>2</v>
      </c>
      <c r="B7" s="1" t="s">
        <v>62</v>
      </c>
      <c r="C7" s="1" t="s">
        <v>63</v>
      </c>
      <c r="D7" s="1" t="s">
        <v>28</v>
      </c>
      <c r="E7" s="20">
        <v>165378.25</v>
      </c>
      <c r="F7" s="9">
        <v>23756</v>
      </c>
      <c r="G7" s="9">
        <v>15</v>
      </c>
      <c r="H7" s="30">
        <v>44505</v>
      </c>
      <c r="I7" s="11" t="s">
        <v>52</v>
      </c>
    </row>
    <row r="8" spans="1:9" x14ac:dyDescent="0.3">
      <c r="A8" s="8">
        <f>IF(B8&lt;&gt;"",ROWS($B$6:B8),"")</f>
        <v>3</v>
      </c>
      <c r="B8" s="1" t="s">
        <v>42</v>
      </c>
      <c r="C8" s="1" t="s">
        <v>43</v>
      </c>
      <c r="D8" s="1" t="s">
        <v>28</v>
      </c>
      <c r="E8" s="20">
        <v>83900.35</v>
      </c>
      <c r="F8" s="9">
        <v>12925</v>
      </c>
      <c r="G8" s="9" t="s">
        <v>119</v>
      </c>
      <c r="H8" s="30">
        <v>44484</v>
      </c>
      <c r="I8" s="11" t="s">
        <v>33</v>
      </c>
    </row>
    <row r="9" spans="1:9" x14ac:dyDescent="0.3">
      <c r="A9" s="8">
        <f>IF(B9&lt;&gt;"",ROWS($B$6:B9),"")</f>
        <v>4</v>
      </c>
      <c r="B9" s="1" t="s">
        <v>81</v>
      </c>
      <c r="C9" s="1" t="s">
        <v>82</v>
      </c>
      <c r="D9" s="1" t="s">
        <v>28</v>
      </c>
      <c r="E9" s="20">
        <v>78909.460000000006</v>
      </c>
      <c r="F9" s="9">
        <v>16485</v>
      </c>
      <c r="G9" s="9" t="s">
        <v>76</v>
      </c>
      <c r="H9" s="30">
        <v>44498</v>
      </c>
      <c r="I9" s="11" t="s">
        <v>52</v>
      </c>
    </row>
    <row r="10" spans="1:9" x14ac:dyDescent="0.3">
      <c r="A10" s="8">
        <f>IF(B10&lt;&gt;"",ROWS($B$6:B10),"")</f>
        <v>5</v>
      </c>
      <c r="B10" s="1" t="s">
        <v>45</v>
      </c>
      <c r="C10" s="1" t="s">
        <v>46</v>
      </c>
      <c r="D10" s="1" t="s">
        <v>28</v>
      </c>
      <c r="E10" s="20">
        <v>78457.960000000006</v>
      </c>
      <c r="F10" s="9">
        <v>15383</v>
      </c>
      <c r="G10" s="9" t="s">
        <v>55</v>
      </c>
      <c r="H10" s="30">
        <v>44477</v>
      </c>
      <c r="I10" s="11" t="s">
        <v>29</v>
      </c>
    </row>
    <row r="11" spans="1:9" x14ac:dyDescent="0.3">
      <c r="A11" s="8">
        <f>IF(B11&lt;&gt;"",ROWS($B$6:B11),"")</f>
        <v>6</v>
      </c>
      <c r="B11" s="1" t="s">
        <v>38</v>
      </c>
      <c r="C11" s="1" t="s">
        <v>39</v>
      </c>
      <c r="D11" s="1" t="s">
        <v>40</v>
      </c>
      <c r="E11" s="20">
        <v>68512.820000000007</v>
      </c>
      <c r="F11" s="9">
        <v>10485</v>
      </c>
      <c r="G11" s="9" t="s">
        <v>119</v>
      </c>
      <c r="H11" s="30">
        <v>44470</v>
      </c>
      <c r="I11" s="11" t="s">
        <v>29</v>
      </c>
    </row>
    <row r="12" spans="1:9" x14ac:dyDescent="0.3">
      <c r="A12" s="8">
        <f>IF(B12&lt;&gt;"",ROWS($B$6:B12),"")</f>
        <v>7</v>
      </c>
      <c r="B12" s="1" t="s">
        <v>96</v>
      </c>
      <c r="C12" s="1" t="s">
        <v>97</v>
      </c>
      <c r="D12" s="1" t="s">
        <v>98</v>
      </c>
      <c r="E12" s="20">
        <v>62130</v>
      </c>
      <c r="F12" s="9">
        <v>12224</v>
      </c>
      <c r="G12" s="9" t="s">
        <v>76</v>
      </c>
      <c r="H12" s="30">
        <v>44512</v>
      </c>
      <c r="I12" s="11" t="s">
        <v>89</v>
      </c>
    </row>
    <row r="13" spans="1:9" x14ac:dyDescent="0.3">
      <c r="A13" s="8">
        <f>IF(B13&lt;&gt;"",ROWS($B$6:B13),"")</f>
        <v>8</v>
      </c>
      <c r="B13" s="1" t="s">
        <v>99</v>
      </c>
      <c r="C13" s="1" t="s">
        <v>100</v>
      </c>
      <c r="D13" s="1" t="s">
        <v>28</v>
      </c>
      <c r="E13" s="20">
        <v>61524.86</v>
      </c>
      <c r="F13" s="9">
        <v>9315</v>
      </c>
      <c r="G13" s="9" t="s">
        <v>44</v>
      </c>
      <c r="H13" s="30">
        <v>44519</v>
      </c>
      <c r="I13" s="11" t="s">
        <v>33</v>
      </c>
    </row>
    <row r="14" spans="1:9" x14ac:dyDescent="0.3">
      <c r="A14" s="8">
        <f>IF(B14&lt;&gt;"",ROWS($B$6:B14),"")</f>
        <v>9</v>
      </c>
      <c r="B14" s="1" t="s">
        <v>64</v>
      </c>
      <c r="C14" s="1" t="s">
        <v>65</v>
      </c>
      <c r="D14" s="1" t="s">
        <v>28</v>
      </c>
      <c r="E14" s="20">
        <v>52702.7</v>
      </c>
      <c r="F14" s="9">
        <v>10475</v>
      </c>
      <c r="G14" s="9">
        <v>19</v>
      </c>
      <c r="H14" s="30">
        <v>44526</v>
      </c>
      <c r="I14" s="11" t="s">
        <v>52</v>
      </c>
    </row>
    <row r="15" spans="1:9" x14ac:dyDescent="0.3">
      <c r="A15" s="8">
        <f>IF(B15&lt;&gt;"",ROWS($B$6:B15),"")</f>
        <v>10</v>
      </c>
      <c r="B15" s="1" t="s">
        <v>70</v>
      </c>
      <c r="C15" s="1" t="s">
        <v>70</v>
      </c>
      <c r="D15" s="1" t="s">
        <v>57</v>
      </c>
      <c r="E15" s="20">
        <v>49285</v>
      </c>
      <c r="F15" s="9">
        <v>8724</v>
      </c>
      <c r="G15" s="9" t="s">
        <v>262</v>
      </c>
      <c r="H15" s="30">
        <v>44456</v>
      </c>
      <c r="I15" s="11" t="s">
        <v>71</v>
      </c>
    </row>
    <row r="16" spans="1:9" x14ac:dyDescent="0.3">
      <c r="A16" s="8">
        <f>IF(B16&lt;&gt;"",ROWS($B$6:B16),"")</f>
        <v>11</v>
      </c>
      <c r="B16" s="1" t="s">
        <v>34</v>
      </c>
      <c r="C16" s="1" t="s">
        <v>35</v>
      </c>
      <c r="D16" s="1" t="s">
        <v>28</v>
      </c>
      <c r="E16" s="20">
        <v>44950.57</v>
      </c>
      <c r="F16" s="9">
        <v>7010</v>
      </c>
      <c r="G16" s="9" t="s">
        <v>192</v>
      </c>
      <c r="H16" s="30">
        <v>44456</v>
      </c>
      <c r="I16" s="11" t="s">
        <v>37</v>
      </c>
    </row>
    <row r="17" spans="1:9" x14ac:dyDescent="0.3">
      <c r="A17" s="8">
        <f>IF(B17&lt;&gt;"",ROWS($B$6:B17),"")</f>
        <v>12</v>
      </c>
      <c r="B17" s="1" t="s">
        <v>141</v>
      </c>
      <c r="C17" s="1" t="s">
        <v>142</v>
      </c>
      <c r="D17" s="1" t="s">
        <v>112</v>
      </c>
      <c r="E17" s="20">
        <v>41449.67</v>
      </c>
      <c r="F17" s="9">
        <v>8726</v>
      </c>
      <c r="G17" s="9" t="s">
        <v>36</v>
      </c>
      <c r="H17" s="30">
        <v>44505</v>
      </c>
      <c r="I17" s="11" t="s">
        <v>116</v>
      </c>
    </row>
    <row r="18" spans="1:9" x14ac:dyDescent="0.3">
      <c r="A18" s="8">
        <f>IF(B18&lt;&gt;"",ROWS($B$6:B18),"")</f>
        <v>13</v>
      </c>
      <c r="B18" s="1" t="s">
        <v>47</v>
      </c>
      <c r="C18" s="1" t="s">
        <v>48</v>
      </c>
      <c r="D18" s="1" t="s">
        <v>28</v>
      </c>
      <c r="E18" s="20">
        <v>37158.53</v>
      </c>
      <c r="F18" s="9">
        <v>7658</v>
      </c>
      <c r="G18" s="9" t="s">
        <v>113</v>
      </c>
      <c r="H18" s="30">
        <v>44456</v>
      </c>
      <c r="I18" s="11" t="s">
        <v>29</v>
      </c>
    </row>
    <row r="19" spans="1:9" x14ac:dyDescent="0.3">
      <c r="A19" s="8">
        <f>IF(B19&lt;&gt;"",ROWS($B$6:B19),"")</f>
        <v>14</v>
      </c>
      <c r="B19" s="1" t="s">
        <v>134</v>
      </c>
      <c r="C19" s="1" t="s">
        <v>135</v>
      </c>
      <c r="D19" s="1" t="s">
        <v>136</v>
      </c>
      <c r="E19" s="20">
        <v>36331.69</v>
      </c>
      <c r="F19" s="9">
        <v>5952</v>
      </c>
      <c r="G19" s="9">
        <v>18</v>
      </c>
      <c r="H19" s="30">
        <v>44512</v>
      </c>
      <c r="I19" s="11" t="s">
        <v>152</v>
      </c>
    </row>
    <row r="20" spans="1:9" x14ac:dyDescent="0.3">
      <c r="A20" s="8">
        <f>IF(B20&lt;&gt;"",ROWS($B$6:B20),"")</f>
        <v>15</v>
      </c>
      <c r="B20" s="1" t="s">
        <v>172</v>
      </c>
      <c r="C20" s="1" t="s">
        <v>172</v>
      </c>
      <c r="D20" s="1" t="s">
        <v>57</v>
      </c>
      <c r="E20" s="20">
        <v>24029.82</v>
      </c>
      <c r="F20" s="9">
        <v>4233</v>
      </c>
      <c r="G20" s="9" t="s">
        <v>36</v>
      </c>
      <c r="H20" s="30">
        <v>44519</v>
      </c>
      <c r="I20" s="11" t="s">
        <v>174</v>
      </c>
    </row>
    <row r="21" spans="1:9" x14ac:dyDescent="0.3">
      <c r="A21" s="8">
        <f>IF(B21&lt;&gt;"",ROWS($B$6:B21),"")</f>
        <v>16</v>
      </c>
      <c r="B21" s="1" t="s">
        <v>148</v>
      </c>
      <c r="C21" s="1" t="s">
        <v>149</v>
      </c>
      <c r="D21" s="1" t="s">
        <v>28</v>
      </c>
      <c r="E21" s="20">
        <v>23052.03</v>
      </c>
      <c r="F21" s="9">
        <v>3625</v>
      </c>
      <c r="G21" s="9" t="s">
        <v>32</v>
      </c>
      <c r="H21" s="30">
        <v>44498</v>
      </c>
      <c r="I21" s="11" t="s">
        <v>52</v>
      </c>
    </row>
    <row r="22" spans="1:9" x14ac:dyDescent="0.3">
      <c r="A22" s="8">
        <f>IF(B22&lt;&gt;"",ROWS($B$6:B22),"")</f>
        <v>17</v>
      </c>
      <c r="B22" s="1" t="s">
        <v>104</v>
      </c>
      <c r="C22" s="1" t="s">
        <v>105</v>
      </c>
      <c r="D22" s="1" t="s">
        <v>28</v>
      </c>
      <c r="E22" s="20">
        <v>16536.43</v>
      </c>
      <c r="F22" s="9">
        <v>2477</v>
      </c>
      <c r="G22" s="9" t="s">
        <v>119</v>
      </c>
      <c r="H22" s="30">
        <v>44491</v>
      </c>
      <c r="I22" s="11" t="s">
        <v>29</v>
      </c>
    </row>
    <row r="23" spans="1:9" x14ac:dyDescent="0.3">
      <c r="A23" s="8">
        <f>IF(B23&lt;&gt;"",ROWS($B$6:B23),"")</f>
        <v>18</v>
      </c>
      <c r="B23" s="1" t="s">
        <v>223</v>
      </c>
      <c r="C23" s="1" t="s">
        <v>224</v>
      </c>
      <c r="D23" s="1" t="s">
        <v>98</v>
      </c>
      <c r="E23" s="20">
        <v>16208.5</v>
      </c>
      <c r="F23" s="9">
        <v>2565</v>
      </c>
      <c r="G23" s="9" t="s">
        <v>119</v>
      </c>
      <c r="H23" s="30">
        <v>44512</v>
      </c>
      <c r="I23" s="11" t="s">
        <v>167</v>
      </c>
    </row>
    <row r="24" spans="1:9" x14ac:dyDescent="0.3">
      <c r="A24" s="8">
        <f>IF(B24&lt;&gt;"",ROWS($B$6:B24),"")</f>
        <v>19</v>
      </c>
      <c r="B24" s="1" t="s">
        <v>150</v>
      </c>
      <c r="C24" s="1" t="s">
        <v>150</v>
      </c>
      <c r="D24" s="1" t="s">
        <v>646</v>
      </c>
      <c r="E24" s="20">
        <v>13329.95</v>
      </c>
      <c r="F24" s="9">
        <v>2106</v>
      </c>
      <c r="G24" s="9" t="s">
        <v>32</v>
      </c>
      <c r="H24" s="30">
        <v>44491</v>
      </c>
      <c r="I24" s="11" t="s">
        <v>152</v>
      </c>
    </row>
    <row r="25" spans="1:9" x14ac:dyDescent="0.3">
      <c r="A25" s="8">
        <f>IF(B25&lt;&gt;"",ROWS($B$6:B25),"")</f>
        <v>20</v>
      </c>
      <c r="B25" s="1" t="s">
        <v>220</v>
      </c>
      <c r="C25" s="1" t="s">
        <v>221</v>
      </c>
      <c r="D25" s="1" t="s">
        <v>222</v>
      </c>
      <c r="E25" s="20">
        <v>11950.34</v>
      </c>
      <c r="F25" s="9">
        <v>2719</v>
      </c>
      <c r="G25" s="9">
        <v>19</v>
      </c>
      <c r="H25" s="30">
        <v>44512</v>
      </c>
      <c r="I25" s="11" t="s">
        <v>152</v>
      </c>
    </row>
    <row r="26" spans="1:9" x14ac:dyDescent="0.3">
      <c r="A26" s="8">
        <f>IF(B26&lt;&gt;"",ROWS($B$6:B26),"")</f>
        <v>21</v>
      </c>
      <c r="B26" s="1" t="s">
        <v>245</v>
      </c>
      <c r="C26" s="1" t="s">
        <v>246</v>
      </c>
      <c r="D26" s="1" t="s">
        <v>112</v>
      </c>
      <c r="E26" s="20">
        <v>8137</v>
      </c>
      <c r="F26" s="9">
        <v>1261</v>
      </c>
      <c r="G26" s="9" t="s">
        <v>113</v>
      </c>
      <c r="H26" s="30">
        <v>44526</v>
      </c>
      <c r="I26" s="11" t="s">
        <v>89</v>
      </c>
    </row>
    <row r="27" spans="1:9" x14ac:dyDescent="0.3">
      <c r="A27" s="8">
        <f>IF(B27&lt;&gt;"",ROWS($B$6:B27),"")</f>
        <v>22</v>
      </c>
      <c r="B27" s="1" t="s">
        <v>343</v>
      </c>
      <c r="C27" s="1" t="s">
        <v>344</v>
      </c>
      <c r="D27" s="1" t="s">
        <v>98</v>
      </c>
      <c r="E27" s="20">
        <v>4231</v>
      </c>
      <c r="F27" s="9">
        <v>827</v>
      </c>
      <c r="G27" s="9" t="s">
        <v>262</v>
      </c>
      <c r="H27" s="30">
        <v>44519</v>
      </c>
      <c r="I27" s="11" t="s">
        <v>263</v>
      </c>
    </row>
    <row r="28" spans="1:9" x14ac:dyDescent="0.3">
      <c r="A28" s="8">
        <f>IF(B28&lt;&gt;"",ROWS($B$6:B28),"")</f>
        <v>23</v>
      </c>
      <c r="B28" s="1" t="s">
        <v>168</v>
      </c>
      <c r="C28" s="1" t="s">
        <v>169</v>
      </c>
      <c r="D28" s="1" t="s">
        <v>28</v>
      </c>
      <c r="E28" s="20">
        <v>4076.85</v>
      </c>
      <c r="F28" s="9">
        <v>665</v>
      </c>
      <c r="G28" s="9" t="s">
        <v>202</v>
      </c>
      <c r="H28" s="30">
        <v>44484</v>
      </c>
      <c r="I28" s="11" t="s">
        <v>52</v>
      </c>
    </row>
    <row r="29" spans="1:9" x14ac:dyDescent="0.3">
      <c r="A29" s="8">
        <f>IF(B29&lt;&gt;"",ROWS($B$6:B29),"")</f>
        <v>24</v>
      </c>
      <c r="B29" s="1" t="s">
        <v>243</v>
      </c>
      <c r="C29" s="1" t="s">
        <v>244</v>
      </c>
      <c r="D29" s="1" t="s">
        <v>195</v>
      </c>
      <c r="E29" s="20">
        <v>2787.4399999999987</v>
      </c>
      <c r="F29" s="9">
        <v>700</v>
      </c>
      <c r="G29" s="9" t="s">
        <v>192</v>
      </c>
      <c r="H29" s="30">
        <v>44491</v>
      </c>
      <c r="I29" s="11" t="s">
        <v>125</v>
      </c>
    </row>
    <row r="30" spans="1:9" x14ac:dyDescent="0.3">
      <c r="A30" s="8">
        <f>IF(B30&lt;&gt;"",ROWS($B$6:B30),"")</f>
        <v>25</v>
      </c>
      <c r="B30" s="1" t="s">
        <v>374</v>
      </c>
      <c r="C30" s="1" t="s">
        <v>375</v>
      </c>
      <c r="D30" s="1" t="s">
        <v>376</v>
      </c>
      <c r="E30" s="20">
        <v>2447</v>
      </c>
      <c r="F30" s="9">
        <v>419</v>
      </c>
      <c r="G30" s="9" t="s">
        <v>192</v>
      </c>
      <c r="H30" s="30">
        <v>44498</v>
      </c>
      <c r="I30" s="11" t="s">
        <v>167</v>
      </c>
    </row>
    <row r="31" spans="1:9" x14ac:dyDescent="0.3">
      <c r="A31" s="8">
        <f>IF(B31&lt;&gt;"",ROWS($B$6:B31),"")</f>
        <v>26</v>
      </c>
      <c r="B31" s="1" t="s">
        <v>129</v>
      </c>
      <c r="C31" s="1" t="s">
        <v>130</v>
      </c>
      <c r="D31" s="1" t="s">
        <v>131</v>
      </c>
      <c r="E31" s="20">
        <v>2380.91</v>
      </c>
      <c r="F31" s="9">
        <v>528</v>
      </c>
      <c r="G31" s="9" t="s">
        <v>202</v>
      </c>
      <c r="H31" s="30">
        <v>44470</v>
      </c>
      <c r="I31" s="11" t="s">
        <v>116</v>
      </c>
    </row>
    <row r="32" spans="1:9" x14ac:dyDescent="0.3">
      <c r="A32" s="8">
        <f>IF(B32&lt;&gt;"",ROWS($B$6:B32),"")</f>
        <v>27</v>
      </c>
      <c r="B32" s="1" t="s">
        <v>204</v>
      </c>
      <c r="C32" s="1" t="s">
        <v>205</v>
      </c>
      <c r="D32" s="1" t="s">
        <v>206</v>
      </c>
      <c r="E32" s="20">
        <v>2300.4599999999991</v>
      </c>
      <c r="F32" s="9">
        <v>402</v>
      </c>
      <c r="G32" s="9" t="s">
        <v>341</v>
      </c>
      <c r="H32" s="30">
        <v>44330</v>
      </c>
      <c r="I32" s="11" t="s">
        <v>208</v>
      </c>
    </row>
    <row r="33" spans="1:9" x14ac:dyDescent="0.3">
      <c r="A33" s="8">
        <f>IF(B33&lt;&gt;"",ROWS($B$6:B33),"")</f>
        <v>28</v>
      </c>
      <c r="B33" s="1" t="s">
        <v>335</v>
      </c>
      <c r="C33" s="1" t="s">
        <v>336</v>
      </c>
      <c r="D33" s="1" t="s">
        <v>337</v>
      </c>
      <c r="E33" s="20">
        <v>2259.91</v>
      </c>
      <c r="F33" s="9">
        <v>403</v>
      </c>
      <c r="G33" s="9" t="s">
        <v>338</v>
      </c>
      <c r="H33" s="30">
        <v>44519</v>
      </c>
      <c r="I33" s="11" t="s">
        <v>208</v>
      </c>
    </row>
    <row r="34" spans="1:9" x14ac:dyDescent="0.3">
      <c r="A34" s="8">
        <f>IF(B34&lt;&gt;"",ROWS($B$6:B34),"")</f>
        <v>29</v>
      </c>
      <c r="B34" s="1" t="s">
        <v>261</v>
      </c>
      <c r="C34" s="1" t="s">
        <v>261</v>
      </c>
      <c r="D34" s="1" t="s">
        <v>98</v>
      </c>
      <c r="E34" s="20">
        <v>1849</v>
      </c>
      <c r="F34" s="9">
        <v>325</v>
      </c>
      <c r="G34" s="9" t="s">
        <v>262</v>
      </c>
      <c r="H34" s="30">
        <v>44484</v>
      </c>
      <c r="I34" s="11" t="s">
        <v>263</v>
      </c>
    </row>
    <row r="35" spans="1:9" x14ac:dyDescent="0.3">
      <c r="A35" s="8">
        <f>IF(B35&lt;&gt;"",ROWS($B$6:B35),"")</f>
        <v>30</v>
      </c>
      <c r="B35" s="1" t="s">
        <v>233</v>
      </c>
      <c r="C35" s="1" t="s">
        <v>234</v>
      </c>
      <c r="D35" s="1" t="s">
        <v>201</v>
      </c>
      <c r="E35" s="20">
        <v>1712.6999999999989</v>
      </c>
      <c r="F35" s="9">
        <v>367</v>
      </c>
      <c r="G35" s="9" t="s">
        <v>463</v>
      </c>
      <c r="H35" s="30">
        <v>44477</v>
      </c>
      <c r="I35" s="11" t="s">
        <v>125</v>
      </c>
    </row>
    <row r="36" spans="1:9" x14ac:dyDescent="0.3">
      <c r="A36" s="8">
        <f>IF(B36&lt;&gt;"",ROWS($B$6:B36),"")</f>
        <v>31</v>
      </c>
      <c r="B36" s="1" t="s">
        <v>181</v>
      </c>
      <c r="C36" s="1" t="s">
        <v>182</v>
      </c>
      <c r="D36" s="1" t="s">
        <v>183</v>
      </c>
      <c r="E36" s="20">
        <v>1211.2999999999993</v>
      </c>
      <c r="F36" s="9">
        <v>358</v>
      </c>
      <c r="G36" s="9">
        <v>3</v>
      </c>
      <c r="H36" s="30">
        <v>44442</v>
      </c>
      <c r="I36" s="11" t="s">
        <v>184</v>
      </c>
    </row>
    <row r="37" spans="1:9" x14ac:dyDescent="0.3">
      <c r="A37" s="8">
        <f>IF(B37&lt;&gt;"",ROWS($B$6:B37),"")</f>
        <v>32</v>
      </c>
      <c r="B37" s="1" t="s">
        <v>59</v>
      </c>
      <c r="C37" s="1" t="s">
        <v>60</v>
      </c>
      <c r="D37" s="1" t="s">
        <v>28</v>
      </c>
      <c r="E37" s="20">
        <v>1080.5</v>
      </c>
      <c r="F37" s="9">
        <v>240</v>
      </c>
      <c r="G37" s="9" t="s">
        <v>463</v>
      </c>
      <c r="H37" s="30">
        <v>44428</v>
      </c>
      <c r="I37" s="11" t="s">
        <v>61</v>
      </c>
    </row>
    <row r="38" spans="1:9" x14ac:dyDescent="0.3">
      <c r="A38" s="8">
        <f>IF(B38&lt;&gt;"",ROWS($B$6:B38),"")</f>
        <v>33</v>
      </c>
      <c r="B38" s="1" t="s">
        <v>330</v>
      </c>
      <c r="C38" s="1" t="s">
        <v>331</v>
      </c>
      <c r="D38" s="1" t="s">
        <v>332</v>
      </c>
      <c r="E38" s="20">
        <v>1031</v>
      </c>
      <c r="F38" s="9">
        <v>221</v>
      </c>
      <c r="G38" s="9" t="s">
        <v>333</v>
      </c>
      <c r="H38" s="30">
        <v>44080</v>
      </c>
      <c r="I38" s="11" t="s">
        <v>334</v>
      </c>
    </row>
    <row r="39" spans="1:9" x14ac:dyDescent="0.3">
      <c r="A39" s="8">
        <f>IF(B39&lt;&gt;"",ROWS($B$6:B39),"")</f>
        <v>34</v>
      </c>
      <c r="B39" s="1" t="s">
        <v>364</v>
      </c>
      <c r="C39" s="1" t="s">
        <v>365</v>
      </c>
      <c r="D39" s="1" t="s">
        <v>98</v>
      </c>
      <c r="E39" s="20">
        <v>1001</v>
      </c>
      <c r="F39" s="9">
        <v>185</v>
      </c>
      <c r="G39" s="9" t="s">
        <v>158</v>
      </c>
      <c r="H39" s="30">
        <v>44491</v>
      </c>
      <c r="I39" s="11" t="s">
        <v>263</v>
      </c>
    </row>
    <row r="40" spans="1:9" x14ac:dyDescent="0.3">
      <c r="A40" s="8">
        <f>IF(B40&lt;&gt;"",ROWS($B$6:B40),"")</f>
        <v>35</v>
      </c>
      <c r="B40" s="1" t="s">
        <v>358</v>
      </c>
      <c r="C40" s="1" t="s">
        <v>359</v>
      </c>
      <c r="D40" s="1" t="s">
        <v>360</v>
      </c>
      <c r="E40" s="20">
        <v>937</v>
      </c>
      <c r="F40" s="9">
        <v>215</v>
      </c>
      <c r="G40" s="9" t="s">
        <v>333</v>
      </c>
      <c r="H40" s="30">
        <v>44330</v>
      </c>
      <c r="I40" s="11" t="s">
        <v>334</v>
      </c>
    </row>
    <row r="41" spans="1:9" x14ac:dyDescent="0.3">
      <c r="A41" s="8">
        <f>IF(B41&lt;&gt;"",ROWS($B$6:B41),"")</f>
        <v>36</v>
      </c>
      <c r="B41" s="1" t="s">
        <v>477</v>
      </c>
      <c r="C41" s="1" t="s">
        <v>478</v>
      </c>
      <c r="D41" s="1" t="s">
        <v>219</v>
      </c>
      <c r="E41" s="20">
        <v>870.33</v>
      </c>
      <c r="F41" s="9">
        <v>175</v>
      </c>
      <c r="G41" s="9">
        <v>8</v>
      </c>
      <c r="H41" s="30">
        <v>44519</v>
      </c>
      <c r="I41" s="11" t="s">
        <v>479</v>
      </c>
    </row>
    <row r="42" spans="1:9" x14ac:dyDescent="0.3">
      <c r="A42" s="8">
        <f>IF(B42&lt;&gt;"",ROWS($B$6:B42),"")</f>
        <v>37</v>
      </c>
      <c r="B42" s="1" t="s">
        <v>486</v>
      </c>
      <c r="C42" s="1" t="s">
        <v>486</v>
      </c>
      <c r="D42" s="1" t="s">
        <v>57</v>
      </c>
      <c r="E42" s="20">
        <v>684.77</v>
      </c>
      <c r="F42" s="9">
        <v>148</v>
      </c>
      <c r="G42" s="9" t="s">
        <v>202</v>
      </c>
      <c r="H42" s="30">
        <v>44505</v>
      </c>
      <c r="I42" s="11" t="s">
        <v>487</v>
      </c>
    </row>
    <row r="43" spans="1:9" x14ac:dyDescent="0.3">
      <c r="A43" s="8">
        <f>IF(B43&lt;&gt;"",ROWS($B$6:B43),"")</f>
        <v>38</v>
      </c>
      <c r="B43" s="1" t="s">
        <v>490</v>
      </c>
      <c r="C43" s="1" t="s">
        <v>491</v>
      </c>
      <c r="D43" s="1" t="s">
        <v>492</v>
      </c>
      <c r="E43" s="20">
        <v>675.6</v>
      </c>
      <c r="F43" s="9">
        <v>99</v>
      </c>
      <c r="G43" s="9" t="s">
        <v>333</v>
      </c>
      <c r="H43" s="30">
        <v>44519</v>
      </c>
      <c r="I43" s="11" t="s">
        <v>493</v>
      </c>
    </row>
    <row r="44" spans="1:9" x14ac:dyDescent="0.3">
      <c r="A44" s="8">
        <f>IF(B44&lt;&gt;"",ROWS($B$6:B44),"")</f>
        <v>39</v>
      </c>
      <c r="B44" s="1" t="s">
        <v>50</v>
      </c>
      <c r="C44" s="1" t="s">
        <v>51</v>
      </c>
      <c r="D44" s="1" t="s">
        <v>28</v>
      </c>
      <c r="E44" s="20">
        <v>657.48</v>
      </c>
      <c r="F44" s="9">
        <v>144</v>
      </c>
      <c r="G44" s="9" t="s">
        <v>207</v>
      </c>
      <c r="H44" s="30">
        <v>44400</v>
      </c>
      <c r="I44" s="11" t="s">
        <v>52</v>
      </c>
    </row>
    <row r="45" spans="1:9" x14ac:dyDescent="0.3">
      <c r="A45" s="8">
        <f>IF(B45&lt;&gt;"",ROWS($B$6:B45),"")</f>
        <v>40</v>
      </c>
      <c r="B45" s="1" t="s">
        <v>350</v>
      </c>
      <c r="C45" s="1" t="s">
        <v>351</v>
      </c>
      <c r="D45" s="1" t="s">
        <v>295</v>
      </c>
      <c r="E45" s="20">
        <v>600</v>
      </c>
      <c r="F45" s="9">
        <v>100</v>
      </c>
      <c r="G45" s="9" t="s">
        <v>341</v>
      </c>
      <c r="H45" s="30">
        <v>44330</v>
      </c>
      <c r="I45" s="11" t="s">
        <v>263</v>
      </c>
    </row>
    <row r="46" spans="1:9" x14ac:dyDescent="0.3">
      <c r="A46" s="8">
        <f>IF(B46&lt;&gt;"",ROWS($B$6:B46),"")</f>
        <v>41</v>
      </c>
      <c r="B46" s="1" t="s">
        <v>411</v>
      </c>
      <c r="C46" s="1" t="s">
        <v>412</v>
      </c>
      <c r="D46" s="1" t="s">
        <v>640</v>
      </c>
      <c r="E46" s="20">
        <v>530</v>
      </c>
      <c r="F46" s="9">
        <v>106</v>
      </c>
      <c r="G46" s="9">
        <v>1</v>
      </c>
      <c r="H46" s="30">
        <v>42988</v>
      </c>
      <c r="I46" s="11" t="s">
        <v>334</v>
      </c>
    </row>
    <row r="47" spans="1:9" x14ac:dyDescent="0.3">
      <c r="A47" s="8">
        <f>IF(B47&lt;&gt;"",ROWS($B$6:B47),"")</f>
        <v>42</v>
      </c>
      <c r="B47" s="1" t="s">
        <v>400</v>
      </c>
      <c r="C47" s="1" t="s">
        <v>401</v>
      </c>
      <c r="D47" s="1" t="s">
        <v>402</v>
      </c>
      <c r="E47" s="20">
        <v>470</v>
      </c>
      <c r="F47" s="9">
        <v>92</v>
      </c>
      <c r="G47" s="9" t="s">
        <v>333</v>
      </c>
      <c r="H47" s="30">
        <v>44114</v>
      </c>
      <c r="I47" s="11" t="s">
        <v>334</v>
      </c>
    </row>
    <row r="48" spans="1:9" x14ac:dyDescent="0.3">
      <c r="A48" s="8">
        <f>IF(B48&lt;&gt;"",ROWS($B$6:B48),"")</f>
        <v>43</v>
      </c>
      <c r="B48" s="1" t="s">
        <v>323</v>
      </c>
      <c r="C48" s="1" t="s">
        <v>324</v>
      </c>
      <c r="D48" s="1" t="s">
        <v>98</v>
      </c>
      <c r="E48" s="20">
        <v>452</v>
      </c>
      <c r="F48" s="9">
        <v>125</v>
      </c>
      <c r="G48" s="9">
        <v>6</v>
      </c>
      <c r="H48" s="30">
        <v>44393</v>
      </c>
      <c r="I48" s="11" t="s">
        <v>263</v>
      </c>
    </row>
    <row r="49" spans="1:9" x14ac:dyDescent="0.3">
      <c r="A49" s="8">
        <f>IF(B49&lt;&gt;"",ROWS($B$6:B49),"")</f>
        <v>44</v>
      </c>
      <c r="B49" s="1" t="s">
        <v>438</v>
      </c>
      <c r="C49" s="1" t="s">
        <v>439</v>
      </c>
      <c r="D49" s="1" t="s">
        <v>98</v>
      </c>
      <c r="E49" s="20">
        <v>395</v>
      </c>
      <c r="F49" s="9">
        <v>79</v>
      </c>
      <c r="G49" s="9">
        <v>1</v>
      </c>
      <c r="H49" s="30">
        <v>43868</v>
      </c>
      <c r="I49" s="11" t="s">
        <v>440</v>
      </c>
    </row>
    <row r="50" spans="1:9" x14ac:dyDescent="0.3">
      <c r="A50" s="8">
        <f>IF(B50&lt;&gt;"",ROWS($B$6:B50),"")</f>
        <v>45</v>
      </c>
      <c r="B50" s="1" t="s">
        <v>522</v>
      </c>
      <c r="C50" s="1" t="s">
        <v>523</v>
      </c>
      <c r="D50" s="1" t="s">
        <v>524</v>
      </c>
      <c r="E50" s="20">
        <v>363</v>
      </c>
      <c r="F50" s="9">
        <v>73</v>
      </c>
      <c r="G50" s="9">
        <v>1</v>
      </c>
      <c r="H50" s="30">
        <v>43182</v>
      </c>
      <c r="I50" s="11" t="s">
        <v>440</v>
      </c>
    </row>
    <row r="51" spans="1:9" x14ac:dyDescent="0.3">
      <c r="A51" s="8">
        <f>IF(B51&lt;&gt;"",ROWS($B$6:B51),"")</f>
        <v>46</v>
      </c>
      <c r="B51" s="1" t="s">
        <v>393</v>
      </c>
      <c r="C51" s="1" t="s">
        <v>394</v>
      </c>
      <c r="D51" s="1" t="s">
        <v>395</v>
      </c>
      <c r="E51" s="20">
        <v>345</v>
      </c>
      <c r="F51" s="9">
        <v>69</v>
      </c>
      <c r="G51" s="9">
        <v>1</v>
      </c>
      <c r="H51" s="30">
        <v>44431</v>
      </c>
      <c r="I51" s="11" t="s">
        <v>334</v>
      </c>
    </row>
    <row r="52" spans="1:9" x14ac:dyDescent="0.3">
      <c r="A52" s="8">
        <f>IF(B52&lt;&gt;"",ROWS($B$6:B52),"")</f>
        <v>47</v>
      </c>
      <c r="B52" s="1" t="s">
        <v>454</v>
      </c>
      <c r="C52" s="1" t="s">
        <v>455</v>
      </c>
      <c r="D52" s="1" t="s">
        <v>98</v>
      </c>
      <c r="E52" s="20">
        <v>336.7399999999999</v>
      </c>
      <c r="F52" s="9">
        <v>58</v>
      </c>
      <c r="G52" s="9" t="s">
        <v>207</v>
      </c>
      <c r="H52" s="30">
        <v>44484</v>
      </c>
      <c r="I52" s="11" t="s">
        <v>208</v>
      </c>
    </row>
    <row r="53" spans="1:9" x14ac:dyDescent="0.3">
      <c r="A53" s="8">
        <f>IF(B53&lt;&gt;"",ROWS($B$6:B53),"")</f>
        <v>48</v>
      </c>
      <c r="B53" s="1" t="s">
        <v>377</v>
      </c>
      <c r="C53" s="1" t="s">
        <v>378</v>
      </c>
      <c r="D53" s="1" t="s">
        <v>103</v>
      </c>
      <c r="E53" s="20">
        <v>335.55</v>
      </c>
      <c r="F53" s="9">
        <v>75</v>
      </c>
      <c r="G53" s="9" t="s">
        <v>158</v>
      </c>
      <c r="H53" s="30">
        <v>44491</v>
      </c>
      <c r="I53" s="11" t="s">
        <v>152</v>
      </c>
    </row>
    <row r="54" spans="1:9" x14ac:dyDescent="0.3">
      <c r="A54" s="8">
        <f>IF(B54&lt;&gt;"",ROWS($B$6:B54),"")</f>
        <v>49</v>
      </c>
      <c r="B54" s="1" t="s">
        <v>436</v>
      </c>
      <c r="C54" s="1" t="s">
        <v>437</v>
      </c>
      <c r="D54" s="1" t="s">
        <v>249</v>
      </c>
      <c r="E54" s="20">
        <v>251</v>
      </c>
      <c r="F54" s="9">
        <v>42</v>
      </c>
      <c r="G54" s="9">
        <v>1</v>
      </c>
      <c r="H54" s="30">
        <v>44132</v>
      </c>
      <c r="I54" s="11" t="s">
        <v>263</v>
      </c>
    </row>
    <row r="55" spans="1:9" x14ac:dyDescent="0.3">
      <c r="A55" s="8">
        <f>IF(B55&lt;&gt;"",ROWS($B$6:B55),"")</f>
        <v>50</v>
      </c>
      <c r="B55" s="1" t="s">
        <v>571</v>
      </c>
      <c r="C55" s="1" t="s">
        <v>572</v>
      </c>
      <c r="D55" s="1" t="s">
        <v>28</v>
      </c>
      <c r="E55" s="20">
        <v>242</v>
      </c>
      <c r="F55" s="9">
        <v>49</v>
      </c>
      <c r="G55" s="9" t="s">
        <v>333</v>
      </c>
      <c r="H55" s="30">
        <v>43595</v>
      </c>
      <c r="I55" s="11" t="s">
        <v>152</v>
      </c>
    </row>
    <row r="56" spans="1:9" x14ac:dyDescent="0.3">
      <c r="A56" s="8">
        <f>IF(B56&lt;&gt;"",ROWS($B$6:B56),"")</f>
        <v>51</v>
      </c>
      <c r="B56" s="1" t="s">
        <v>448</v>
      </c>
      <c r="C56" s="1" t="s">
        <v>449</v>
      </c>
      <c r="D56" s="1" t="s">
        <v>295</v>
      </c>
      <c r="E56" s="20">
        <v>220</v>
      </c>
      <c r="F56" s="9">
        <v>78</v>
      </c>
      <c r="G56" s="9">
        <v>1</v>
      </c>
      <c r="H56" s="30">
        <v>42301</v>
      </c>
      <c r="I56" s="11" t="s">
        <v>334</v>
      </c>
    </row>
    <row r="57" spans="1:9" x14ac:dyDescent="0.3">
      <c r="A57" s="8">
        <f>IF(B57&lt;&gt;"",ROWS($B$6:B57),"")</f>
        <v>52</v>
      </c>
      <c r="B57" s="1" t="s">
        <v>417</v>
      </c>
      <c r="C57" s="1" t="s">
        <v>418</v>
      </c>
      <c r="D57" s="1" t="s">
        <v>419</v>
      </c>
      <c r="E57" s="20">
        <v>216</v>
      </c>
      <c r="F57" s="9">
        <v>108</v>
      </c>
      <c r="G57" s="9">
        <v>1</v>
      </c>
      <c r="H57" s="30">
        <v>42654</v>
      </c>
      <c r="I57" s="11" t="s">
        <v>334</v>
      </c>
    </row>
    <row r="58" spans="1:9" x14ac:dyDescent="0.3">
      <c r="A58" s="8">
        <f>IF(B58&lt;&gt;"",ROWS($B$6:B58),"")</f>
        <v>53</v>
      </c>
      <c r="B58" s="1" t="s">
        <v>599</v>
      </c>
      <c r="C58" s="1" t="s">
        <v>600</v>
      </c>
      <c r="D58" s="1" t="s">
        <v>28</v>
      </c>
      <c r="E58" s="20">
        <v>121</v>
      </c>
      <c r="F58" s="9">
        <v>25</v>
      </c>
      <c r="G58" s="9">
        <v>1</v>
      </c>
      <c r="H58" s="30">
        <v>43420</v>
      </c>
      <c r="I58" s="11" t="s">
        <v>152</v>
      </c>
    </row>
    <row r="59" spans="1:9" x14ac:dyDescent="0.3">
      <c r="A59" s="8">
        <f>IF(B59&lt;&gt;"",ROWS($B$6:B59),"")</f>
        <v>54</v>
      </c>
      <c r="B59" s="1" t="s">
        <v>247</v>
      </c>
      <c r="C59" s="1" t="s">
        <v>248</v>
      </c>
      <c r="D59" s="1" t="s">
        <v>249</v>
      </c>
      <c r="E59" s="20">
        <v>120</v>
      </c>
      <c r="F59" s="9">
        <v>27</v>
      </c>
      <c r="G59" s="9">
        <v>1</v>
      </c>
      <c r="H59" s="30">
        <v>44421</v>
      </c>
      <c r="I59" s="11" t="s">
        <v>125</v>
      </c>
    </row>
    <row r="60" spans="1:9" x14ac:dyDescent="0.3">
      <c r="A60" s="8">
        <f>IF(B60&lt;&gt;"",ROWS($B$6:B60),"")</f>
        <v>55</v>
      </c>
      <c r="B60" s="1" t="s">
        <v>451</v>
      </c>
      <c r="C60" s="1" t="s">
        <v>452</v>
      </c>
      <c r="D60" s="1" t="s">
        <v>453</v>
      </c>
      <c r="E60" s="20">
        <v>116</v>
      </c>
      <c r="F60" s="9">
        <v>58</v>
      </c>
      <c r="G60" s="9">
        <v>1</v>
      </c>
      <c r="H60" s="30">
        <v>43435</v>
      </c>
      <c r="I60" s="11" t="s">
        <v>334</v>
      </c>
    </row>
    <row r="61" spans="1:9" x14ac:dyDescent="0.3">
      <c r="A61" s="8">
        <f>IF(B61&lt;&gt;"",ROWS($B$6:B61),"")</f>
        <v>56</v>
      </c>
      <c r="B61" s="1" t="s">
        <v>532</v>
      </c>
      <c r="C61" s="1" t="s">
        <v>533</v>
      </c>
      <c r="D61" s="1" t="s">
        <v>534</v>
      </c>
      <c r="E61" s="20">
        <v>110</v>
      </c>
      <c r="F61" s="9">
        <v>22</v>
      </c>
      <c r="G61" s="9" t="s">
        <v>333</v>
      </c>
      <c r="H61" s="30">
        <v>44350</v>
      </c>
      <c r="I61" s="11" t="s">
        <v>334</v>
      </c>
    </row>
    <row r="62" spans="1:9" x14ac:dyDescent="0.3">
      <c r="A62" s="8">
        <f>IF(B62&lt;&gt;"",ROWS($B$6:B62),"")</f>
        <v>57</v>
      </c>
      <c r="B62" s="1" t="s">
        <v>543</v>
      </c>
      <c r="C62" s="1" t="s">
        <v>544</v>
      </c>
      <c r="D62" s="1" t="s">
        <v>545</v>
      </c>
      <c r="E62" s="20">
        <v>50</v>
      </c>
      <c r="F62" s="9">
        <v>13</v>
      </c>
      <c r="G62" s="9">
        <v>1</v>
      </c>
      <c r="H62" s="30">
        <v>44493</v>
      </c>
      <c r="I62" s="11" t="s">
        <v>334</v>
      </c>
    </row>
    <row r="63" spans="1:9" x14ac:dyDescent="0.3">
      <c r="A63" s="8">
        <f>IF(B63&lt;&gt;"",ROWS($B$6:B63),"")</f>
        <v>58</v>
      </c>
      <c r="B63" s="1" t="s">
        <v>122</v>
      </c>
      <c r="C63" s="1" t="s">
        <v>123</v>
      </c>
      <c r="D63" s="1" t="s">
        <v>124</v>
      </c>
      <c r="E63" s="20">
        <v>30</v>
      </c>
      <c r="F63" s="9">
        <v>6</v>
      </c>
      <c r="G63" s="9" t="s">
        <v>333</v>
      </c>
      <c r="H63" s="30">
        <v>44372</v>
      </c>
      <c r="I63" s="11" t="s">
        <v>125</v>
      </c>
    </row>
    <row r="64" spans="1:9" x14ac:dyDescent="0.3">
      <c r="E64" s="18">
        <f>SUBTOTAL(109,Table3_Lapkritis[Pajamos])</f>
        <v>1201742.9100000001</v>
      </c>
      <c r="F64" s="12">
        <f>SUBTOTAL(109,Table3_Lapkritis[Žiūrovų skaičius])</f>
        <v>202083</v>
      </c>
    </row>
  </sheetData>
  <pageMargins left="0.75" right="0.75" top="1" bottom="1" header="0.5" footer="0.5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81"/>
  <sheetViews>
    <sheetView workbookViewId="0">
      <selection activeCell="B6" sqref="B6"/>
    </sheetView>
  </sheetViews>
  <sheetFormatPr defaultRowHeight="14.4" x14ac:dyDescent="0.3"/>
  <cols>
    <col min="1" max="1" width="8.33203125" customWidth="1"/>
    <col min="2" max="3" width="45" customWidth="1"/>
    <col min="4" max="4" width="18" style="24" customWidth="1"/>
    <col min="5" max="5" width="18" style="18" customWidth="1"/>
    <col min="6" max="7" width="18" customWidth="1"/>
    <col min="8" max="8" width="18" style="28" customWidth="1"/>
    <col min="9" max="9" width="45" customWidth="1"/>
  </cols>
  <sheetData>
    <row r="1" spans="1:9" x14ac:dyDescent="0.3">
      <c r="A1" s="13">
        <f>'2021'!A1</f>
        <v>2021</v>
      </c>
    </row>
    <row r="2" spans="1:9" x14ac:dyDescent="0.3">
      <c r="A2" s="15" t="str">
        <f>'2021'!A2</f>
        <v>Lietuvos kino teatruose rodytų filmų TOP</v>
      </c>
    </row>
    <row r="3" spans="1:9" x14ac:dyDescent="0.3">
      <c r="A3" s="15" t="s">
        <v>0</v>
      </c>
    </row>
    <row r="4" spans="1:9" x14ac:dyDescent="0.3">
      <c r="A4" s="15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19" t="s">
        <v>5</v>
      </c>
      <c r="F5" s="6" t="s">
        <v>6</v>
      </c>
      <c r="G5" s="6" t="s">
        <v>7</v>
      </c>
      <c r="H5" s="29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30</v>
      </c>
      <c r="C6" s="1" t="s">
        <v>31</v>
      </c>
      <c r="D6" s="1" t="s">
        <v>28</v>
      </c>
      <c r="E6" s="20">
        <v>499426.42</v>
      </c>
      <c r="F6" s="9">
        <v>72038</v>
      </c>
      <c r="G6" s="9" t="s">
        <v>32</v>
      </c>
      <c r="H6" s="30">
        <v>44547</v>
      </c>
      <c r="I6" s="11" t="s">
        <v>33</v>
      </c>
    </row>
    <row r="7" spans="1:9" x14ac:dyDescent="0.3">
      <c r="A7" s="8">
        <f>IF(B7&lt;&gt;"",ROWS($B$6:B7),"")</f>
        <v>2</v>
      </c>
      <c r="B7" s="1" t="s">
        <v>26</v>
      </c>
      <c r="C7" s="1" t="s">
        <v>27</v>
      </c>
      <c r="D7" s="1" t="s">
        <v>28</v>
      </c>
      <c r="E7" s="20">
        <v>333944.67</v>
      </c>
      <c r="F7" s="9">
        <v>48566</v>
      </c>
      <c r="G7" s="9" t="s">
        <v>76</v>
      </c>
      <c r="H7" s="30">
        <v>44526</v>
      </c>
      <c r="I7" s="11" t="s">
        <v>29</v>
      </c>
    </row>
    <row r="8" spans="1:9" x14ac:dyDescent="0.3">
      <c r="A8" s="8">
        <f>IF(B8&lt;&gt;"",ROWS($B$6:B8),"")</f>
        <v>3</v>
      </c>
      <c r="B8" s="1" t="s">
        <v>72</v>
      </c>
      <c r="C8" s="1" t="s">
        <v>73</v>
      </c>
      <c r="D8" s="1" t="s">
        <v>28</v>
      </c>
      <c r="E8" s="20">
        <v>132664.01999999999</v>
      </c>
      <c r="F8" s="9">
        <v>19414</v>
      </c>
      <c r="G8" s="9" t="s">
        <v>41</v>
      </c>
      <c r="H8" s="30">
        <v>44554</v>
      </c>
      <c r="I8" s="11" t="s">
        <v>37</v>
      </c>
    </row>
    <row r="9" spans="1:9" x14ac:dyDescent="0.3">
      <c r="A9" s="8">
        <f>IF(B9&lt;&gt;"",ROWS($B$6:B9),"")</f>
        <v>4</v>
      </c>
      <c r="B9" s="1" t="s">
        <v>74</v>
      </c>
      <c r="C9" s="1" t="s">
        <v>75</v>
      </c>
      <c r="D9" s="1" t="s">
        <v>28</v>
      </c>
      <c r="E9" s="20">
        <v>119664.86</v>
      </c>
      <c r="F9" s="9">
        <v>25432</v>
      </c>
      <c r="G9" s="9" t="s">
        <v>76</v>
      </c>
      <c r="H9" s="30">
        <v>44552</v>
      </c>
      <c r="I9" s="11" t="s">
        <v>29</v>
      </c>
    </row>
    <row r="10" spans="1:9" x14ac:dyDescent="0.3">
      <c r="A10" s="8">
        <f>IF(B10&lt;&gt;"",ROWS($B$6:B10),"")</f>
        <v>5</v>
      </c>
      <c r="B10" s="1" t="s">
        <v>64</v>
      </c>
      <c r="C10" s="1" t="s">
        <v>65</v>
      </c>
      <c r="D10" s="1" t="s">
        <v>28</v>
      </c>
      <c r="E10" s="20">
        <v>107048.94</v>
      </c>
      <c r="F10" s="9">
        <v>21428</v>
      </c>
      <c r="G10" s="9" t="s">
        <v>76</v>
      </c>
      <c r="H10" s="30">
        <v>44526</v>
      </c>
      <c r="I10" s="11" t="s">
        <v>52</v>
      </c>
    </row>
    <row r="11" spans="1:9" x14ac:dyDescent="0.3">
      <c r="A11" s="8">
        <f>IF(B11&lt;&gt;"",ROWS($B$6:B11),"")</f>
        <v>6</v>
      </c>
      <c r="B11" s="1" t="s">
        <v>110</v>
      </c>
      <c r="C11" s="1" t="s">
        <v>111</v>
      </c>
      <c r="D11" s="1" t="s">
        <v>112</v>
      </c>
      <c r="E11" s="20">
        <v>52813</v>
      </c>
      <c r="F11" s="9">
        <v>8336</v>
      </c>
      <c r="G11" s="9" t="s">
        <v>113</v>
      </c>
      <c r="H11" s="30">
        <v>44547</v>
      </c>
      <c r="I11" s="11" t="s">
        <v>89</v>
      </c>
    </row>
    <row r="12" spans="1:9" x14ac:dyDescent="0.3">
      <c r="A12" s="8">
        <f>IF(B12&lt;&gt;"",ROWS($B$6:B12),"")</f>
        <v>7</v>
      </c>
      <c r="B12" s="1" t="s">
        <v>143</v>
      </c>
      <c r="C12" s="1" t="s">
        <v>144</v>
      </c>
      <c r="D12" s="1" t="s">
        <v>145</v>
      </c>
      <c r="E12" s="20">
        <v>40044</v>
      </c>
      <c r="F12" s="9">
        <v>8433</v>
      </c>
      <c r="G12" s="9">
        <v>21</v>
      </c>
      <c r="H12" s="30">
        <v>44540</v>
      </c>
      <c r="I12" s="11" t="s">
        <v>125</v>
      </c>
    </row>
    <row r="13" spans="1:9" x14ac:dyDescent="0.3">
      <c r="A13" s="8">
        <f>IF(B13&lt;&gt;"",ROWS($B$6:B13),"")</f>
        <v>8</v>
      </c>
      <c r="B13" s="1" t="s">
        <v>146</v>
      </c>
      <c r="C13" s="1" t="s">
        <v>146</v>
      </c>
      <c r="D13" s="1" t="s">
        <v>57</v>
      </c>
      <c r="E13" s="20">
        <v>38916.21</v>
      </c>
      <c r="F13" s="9">
        <v>5803</v>
      </c>
      <c r="G13" s="9" t="s">
        <v>128</v>
      </c>
      <c r="H13" s="30">
        <v>44561</v>
      </c>
      <c r="I13" s="11" t="s">
        <v>147</v>
      </c>
    </row>
    <row r="14" spans="1:9" x14ac:dyDescent="0.3">
      <c r="A14" s="8">
        <f>IF(B14&lt;&gt;"",ROWS($B$6:B14),"")</f>
        <v>9</v>
      </c>
      <c r="B14" s="1" t="s">
        <v>155</v>
      </c>
      <c r="C14" s="1" t="s">
        <v>156</v>
      </c>
      <c r="D14" s="1" t="s">
        <v>28</v>
      </c>
      <c r="E14" s="20">
        <v>32776.18</v>
      </c>
      <c r="F14" s="9">
        <v>4956</v>
      </c>
      <c r="G14" s="9" t="s">
        <v>44</v>
      </c>
      <c r="H14" s="30">
        <v>44533</v>
      </c>
      <c r="I14" s="11" t="s">
        <v>33</v>
      </c>
    </row>
    <row r="15" spans="1:9" x14ac:dyDescent="0.3">
      <c r="A15" s="8">
        <f>IF(B15&lt;&gt;"",ROWS($B$6:B15),"")</f>
        <v>10</v>
      </c>
      <c r="B15" s="1" t="s">
        <v>190</v>
      </c>
      <c r="C15" s="1" t="s">
        <v>191</v>
      </c>
      <c r="D15" s="1" t="s">
        <v>28</v>
      </c>
      <c r="E15" s="20">
        <v>24046.51</v>
      </c>
      <c r="F15" s="9">
        <v>3758</v>
      </c>
      <c r="G15" s="9" t="s">
        <v>192</v>
      </c>
      <c r="H15" s="30">
        <v>44533</v>
      </c>
      <c r="I15" s="11" t="s">
        <v>116</v>
      </c>
    </row>
    <row r="16" spans="1:9" x14ac:dyDescent="0.3">
      <c r="A16" s="8">
        <f>IF(B16&lt;&gt;"",ROWS($B$6:B16),"")</f>
        <v>11</v>
      </c>
      <c r="B16" s="1" t="s">
        <v>209</v>
      </c>
      <c r="C16" s="1" t="s">
        <v>210</v>
      </c>
      <c r="D16" s="1" t="s">
        <v>112</v>
      </c>
      <c r="E16" s="20">
        <v>18621</v>
      </c>
      <c r="F16" s="9">
        <v>2831</v>
      </c>
      <c r="G16" s="9" t="s">
        <v>158</v>
      </c>
      <c r="H16" s="30">
        <v>44540</v>
      </c>
      <c r="I16" s="11" t="s">
        <v>89</v>
      </c>
    </row>
    <row r="17" spans="1:9" x14ac:dyDescent="0.3">
      <c r="A17" s="8">
        <f>IF(B17&lt;&gt;"",ROWS($B$6:B17),"")</f>
        <v>12</v>
      </c>
      <c r="B17" s="1" t="s">
        <v>96</v>
      </c>
      <c r="C17" s="1" t="s">
        <v>97</v>
      </c>
      <c r="D17" s="1" t="s">
        <v>98</v>
      </c>
      <c r="E17" s="20">
        <v>18414</v>
      </c>
      <c r="F17" s="9">
        <v>4284</v>
      </c>
      <c r="G17" s="9" t="s">
        <v>163</v>
      </c>
      <c r="H17" s="30">
        <v>44512</v>
      </c>
      <c r="I17" s="11" t="s">
        <v>89</v>
      </c>
    </row>
    <row r="18" spans="1:9" x14ac:dyDescent="0.3">
      <c r="A18" s="8">
        <f>IF(B18&lt;&gt;"",ROWS($B$6:B18),"")</f>
        <v>13</v>
      </c>
      <c r="B18" s="1" t="s">
        <v>213</v>
      </c>
      <c r="C18" s="1" t="s">
        <v>214</v>
      </c>
      <c r="D18" s="1" t="s">
        <v>98</v>
      </c>
      <c r="E18" s="20">
        <v>17958.22</v>
      </c>
      <c r="F18" s="9">
        <v>3761</v>
      </c>
      <c r="G18" s="9" t="s">
        <v>36</v>
      </c>
      <c r="H18" s="30">
        <v>44533</v>
      </c>
      <c r="I18" s="11" t="s">
        <v>116</v>
      </c>
    </row>
    <row r="19" spans="1:9" x14ac:dyDescent="0.3">
      <c r="A19" s="8">
        <f>IF(B19&lt;&gt;"",ROWS($B$6:B19),"")</f>
        <v>14</v>
      </c>
      <c r="B19" s="1" t="s">
        <v>217</v>
      </c>
      <c r="C19" s="1" t="s">
        <v>218</v>
      </c>
      <c r="D19" s="1" t="s">
        <v>219</v>
      </c>
      <c r="E19" s="20">
        <v>17515.04</v>
      </c>
      <c r="F19" s="9">
        <v>3864</v>
      </c>
      <c r="G19" s="9" t="s">
        <v>36</v>
      </c>
      <c r="H19" s="30">
        <v>44547</v>
      </c>
      <c r="I19" s="11" t="s">
        <v>116</v>
      </c>
    </row>
    <row r="20" spans="1:9" x14ac:dyDescent="0.3">
      <c r="A20" s="8">
        <f>IF(B20&lt;&gt;"",ROWS($B$6:B20),"")</f>
        <v>15</v>
      </c>
      <c r="B20" s="1" t="s">
        <v>99</v>
      </c>
      <c r="C20" s="1" t="s">
        <v>100</v>
      </c>
      <c r="D20" s="1" t="s">
        <v>28</v>
      </c>
      <c r="E20" s="20">
        <v>15779.28</v>
      </c>
      <c r="F20" s="9">
        <v>2691</v>
      </c>
      <c r="G20" s="9" t="s">
        <v>262</v>
      </c>
      <c r="H20" s="30">
        <v>44519</v>
      </c>
      <c r="I20" s="11" t="s">
        <v>33</v>
      </c>
    </row>
    <row r="21" spans="1:9" x14ac:dyDescent="0.3">
      <c r="A21" s="8">
        <f>IF(B21&lt;&gt;"",ROWS($B$6:B21),"")</f>
        <v>16</v>
      </c>
      <c r="B21" s="1" t="s">
        <v>269</v>
      </c>
      <c r="C21" s="1" t="s">
        <v>270</v>
      </c>
      <c r="D21" s="1" t="s">
        <v>98</v>
      </c>
      <c r="E21" s="20">
        <v>8807.32</v>
      </c>
      <c r="F21" s="9">
        <v>1578</v>
      </c>
      <c r="G21" s="9">
        <v>15</v>
      </c>
      <c r="H21" s="30">
        <v>44533</v>
      </c>
      <c r="I21" s="11" t="s">
        <v>125</v>
      </c>
    </row>
    <row r="22" spans="1:9" x14ac:dyDescent="0.3">
      <c r="A22" s="8">
        <f>IF(B22&lt;&gt;"",ROWS($B$6:B22),"")</f>
        <v>17</v>
      </c>
      <c r="B22" s="1" t="s">
        <v>273</v>
      </c>
      <c r="C22" s="1" t="s">
        <v>274</v>
      </c>
      <c r="D22" s="1" t="s">
        <v>28</v>
      </c>
      <c r="E22" s="20">
        <v>7688.54</v>
      </c>
      <c r="F22" s="9">
        <v>1311</v>
      </c>
      <c r="G22" s="9" t="s">
        <v>36</v>
      </c>
      <c r="H22" s="30">
        <v>44540</v>
      </c>
      <c r="I22" s="11" t="s">
        <v>52</v>
      </c>
    </row>
    <row r="23" spans="1:9" x14ac:dyDescent="0.3">
      <c r="A23" s="8">
        <f>IF(B23&lt;&gt;"",ROWS($B$6:B23),"")</f>
        <v>18</v>
      </c>
      <c r="B23" s="1" t="s">
        <v>275</v>
      </c>
      <c r="C23" s="1" t="s">
        <v>275</v>
      </c>
      <c r="D23" s="1" t="s">
        <v>254</v>
      </c>
      <c r="E23" s="20">
        <v>7605.08</v>
      </c>
      <c r="F23" s="9">
        <v>1562</v>
      </c>
      <c r="G23" s="9" t="s">
        <v>262</v>
      </c>
      <c r="H23" s="30">
        <v>44533</v>
      </c>
      <c r="I23" s="11" t="s">
        <v>263</v>
      </c>
    </row>
    <row r="24" spans="1:9" x14ac:dyDescent="0.3">
      <c r="A24" s="8">
        <f>IF(B24&lt;&gt;"",ROWS($B$6:B24),"")</f>
        <v>19</v>
      </c>
      <c r="B24" s="1" t="s">
        <v>134</v>
      </c>
      <c r="C24" s="1" t="s">
        <v>135</v>
      </c>
      <c r="D24" s="1" t="s">
        <v>136</v>
      </c>
      <c r="E24" s="20">
        <v>7598.29</v>
      </c>
      <c r="F24" s="9">
        <v>1406</v>
      </c>
      <c r="G24" s="9" t="s">
        <v>192</v>
      </c>
      <c r="H24" s="30">
        <v>44512</v>
      </c>
      <c r="I24" s="11" t="s">
        <v>152</v>
      </c>
    </row>
    <row r="25" spans="1:9" x14ac:dyDescent="0.3">
      <c r="A25" s="8">
        <f>IF(B25&lt;&gt;"",ROWS($B$6:B25),"")</f>
        <v>20</v>
      </c>
      <c r="B25" s="1" t="s">
        <v>70</v>
      </c>
      <c r="C25" s="1" t="s">
        <v>70</v>
      </c>
      <c r="D25" s="1" t="s">
        <v>57</v>
      </c>
      <c r="E25" s="20">
        <v>7232</v>
      </c>
      <c r="F25" s="9">
        <v>1778</v>
      </c>
      <c r="G25" s="9" t="s">
        <v>262</v>
      </c>
      <c r="H25" s="30">
        <v>44456</v>
      </c>
      <c r="I25" s="11" t="s">
        <v>71</v>
      </c>
    </row>
    <row r="26" spans="1:9" x14ac:dyDescent="0.3">
      <c r="A26" s="8">
        <f>IF(B26&lt;&gt;"",ROWS($B$6:B26),"")</f>
        <v>21</v>
      </c>
      <c r="B26" s="1" t="s">
        <v>280</v>
      </c>
      <c r="C26" s="1" t="s">
        <v>280</v>
      </c>
      <c r="D26" s="1" t="s">
        <v>57</v>
      </c>
      <c r="E26" s="20">
        <v>7194</v>
      </c>
      <c r="F26" s="9">
        <v>1558</v>
      </c>
      <c r="G26" s="9" t="s">
        <v>41</v>
      </c>
      <c r="H26" s="30">
        <v>44533</v>
      </c>
      <c r="I26" s="11" t="s">
        <v>89</v>
      </c>
    </row>
    <row r="27" spans="1:9" x14ac:dyDescent="0.3">
      <c r="A27" s="8">
        <f>IF(B27&lt;&gt;"",ROWS($B$6:B27),"")</f>
        <v>22</v>
      </c>
      <c r="B27" s="1" t="s">
        <v>297</v>
      </c>
      <c r="C27" s="1" t="s">
        <v>298</v>
      </c>
      <c r="D27" s="1" t="s">
        <v>98</v>
      </c>
      <c r="E27" s="20">
        <v>6046</v>
      </c>
      <c r="F27" s="9">
        <v>1098</v>
      </c>
      <c r="G27" s="9" t="s">
        <v>128</v>
      </c>
      <c r="H27" s="30">
        <v>44547</v>
      </c>
      <c r="I27" s="11" t="s">
        <v>167</v>
      </c>
    </row>
    <row r="28" spans="1:9" x14ac:dyDescent="0.3">
      <c r="A28" s="8">
        <f>IF(B28&lt;&gt;"",ROWS($B$6:B28),"")</f>
        <v>23</v>
      </c>
      <c r="B28" s="1" t="s">
        <v>62</v>
      </c>
      <c r="C28" s="1" t="s">
        <v>63</v>
      </c>
      <c r="D28" s="1" t="s">
        <v>28</v>
      </c>
      <c r="E28" s="20">
        <v>5159.47</v>
      </c>
      <c r="F28" s="9">
        <v>774</v>
      </c>
      <c r="G28" s="9" t="s">
        <v>262</v>
      </c>
      <c r="H28" s="30">
        <v>44505</v>
      </c>
      <c r="I28" s="11" t="s">
        <v>52</v>
      </c>
    </row>
    <row r="29" spans="1:9" x14ac:dyDescent="0.3">
      <c r="A29" s="8">
        <f>IF(B29&lt;&gt;"",ROWS($B$6:B29),"")</f>
        <v>24</v>
      </c>
      <c r="B29" s="1" t="s">
        <v>220</v>
      </c>
      <c r="C29" s="1" t="s">
        <v>221</v>
      </c>
      <c r="D29" s="1" t="s">
        <v>222</v>
      </c>
      <c r="E29" s="20">
        <v>4975.6499999999996</v>
      </c>
      <c r="F29" s="9">
        <v>1172</v>
      </c>
      <c r="G29" s="9" t="s">
        <v>262</v>
      </c>
      <c r="H29" s="30">
        <v>44512</v>
      </c>
      <c r="I29" s="11" t="s">
        <v>152</v>
      </c>
    </row>
    <row r="30" spans="1:9" x14ac:dyDescent="0.3">
      <c r="A30" s="8">
        <f>IF(B30&lt;&gt;"",ROWS($B$6:B30),"")</f>
        <v>25</v>
      </c>
      <c r="B30" s="1" t="s">
        <v>345</v>
      </c>
      <c r="C30" s="1" t="s">
        <v>345</v>
      </c>
      <c r="D30" s="1" t="s">
        <v>57</v>
      </c>
      <c r="E30" s="20">
        <v>4206.8</v>
      </c>
      <c r="F30" s="9">
        <v>861</v>
      </c>
      <c r="G30" s="9" t="s">
        <v>163</v>
      </c>
      <c r="H30" s="30">
        <v>44526</v>
      </c>
      <c r="I30" s="11" t="s">
        <v>71</v>
      </c>
    </row>
    <row r="31" spans="1:9" x14ac:dyDescent="0.3">
      <c r="A31" s="8">
        <f>IF(B31&lt;&gt;"",ROWS($B$6:B31),"")</f>
        <v>26</v>
      </c>
      <c r="B31" s="1" t="s">
        <v>38</v>
      </c>
      <c r="C31" s="1" t="s">
        <v>39</v>
      </c>
      <c r="D31" s="1" t="s">
        <v>40</v>
      </c>
      <c r="E31" s="20">
        <v>3814.14</v>
      </c>
      <c r="F31" s="9">
        <v>588</v>
      </c>
      <c r="G31" s="9" t="s">
        <v>202</v>
      </c>
      <c r="H31" s="30">
        <v>44470</v>
      </c>
      <c r="I31" s="11" t="s">
        <v>29</v>
      </c>
    </row>
    <row r="32" spans="1:9" x14ac:dyDescent="0.3">
      <c r="A32" s="8">
        <f>IF(B32&lt;&gt;"",ROWS($B$6:B32),"")</f>
        <v>27</v>
      </c>
      <c r="B32" s="1" t="s">
        <v>172</v>
      </c>
      <c r="C32" s="1" t="s">
        <v>172</v>
      </c>
      <c r="D32" s="1" t="s">
        <v>57</v>
      </c>
      <c r="E32" s="20">
        <v>3701.7999999999993</v>
      </c>
      <c r="F32" s="9">
        <v>680</v>
      </c>
      <c r="G32" s="9" t="s">
        <v>158</v>
      </c>
      <c r="H32" s="30">
        <v>44519</v>
      </c>
      <c r="I32" s="11" t="s">
        <v>174</v>
      </c>
    </row>
    <row r="33" spans="1:9" x14ac:dyDescent="0.3">
      <c r="A33" s="8">
        <f>IF(B33&lt;&gt;"",ROWS($B$6:B33),"")</f>
        <v>28</v>
      </c>
      <c r="B33" s="1" t="s">
        <v>245</v>
      </c>
      <c r="C33" s="1" t="s">
        <v>246</v>
      </c>
      <c r="D33" s="1" t="s">
        <v>112</v>
      </c>
      <c r="E33" s="20">
        <v>3689</v>
      </c>
      <c r="F33" s="9">
        <v>554</v>
      </c>
      <c r="G33" s="9" t="s">
        <v>113</v>
      </c>
      <c r="H33" s="30">
        <v>44526</v>
      </c>
      <c r="I33" s="11" t="s">
        <v>89</v>
      </c>
    </row>
    <row r="34" spans="1:9" x14ac:dyDescent="0.3">
      <c r="A34" s="8">
        <f>IF(B34&lt;&gt;"",ROWS($B$6:B34),"")</f>
        <v>29</v>
      </c>
      <c r="B34" s="1" t="s">
        <v>42</v>
      </c>
      <c r="C34" s="1" t="s">
        <v>43</v>
      </c>
      <c r="D34" s="1" t="s">
        <v>28</v>
      </c>
      <c r="E34" s="20">
        <v>3489.8</v>
      </c>
      <c r="F34" s="9">
        <v>543</v>
      </c>
      <c r="G34" s="9" t="s">
        <v>463</v>
      </c>
      <c r="H34" s="30">
        <v>44484</v>
      </c>
      <c r="I34" s="11" t="s">
        <v>33</v>
      </c>
    </row>
    <row r="35" spans="1:9" x14ac:dyDescent="0.3">
      <c r="A35" s="8">
        <f>IF(B35&lt;&gt;"",ROWS($B$6:B35),"")</f>
        <v>30</v>
      </c>
      <c r="B35" s="1" t="s">
        <v>367</v>
      </c>
      <c r="C35" s="1" t="s">
        <v>368</v>
      </c>
      <c r="D35" s="1" t="s">
        <v>329</v>
      </c>
      <c r="E35" s="20">
        <v>3286</v>
      </c>
      <c r="F35" s="9">
        <v>733</v>
      </c>
      <c r="G35" s="9" t="s">
        <v>192</v>
      </c>
      <c r="H35" s="30">
        <v>44554</v>
      </c>
      <c r="I35" s="11" t="s">
        <v>167</v>
      </c>
    </row>
    <row r="36" spans="1:9" x14ac:dyDescent="0.3">
      <c r="A36" s="8">
        <f>IF(B36&lt;&gt;"",ROWS($B$6:B36),"")</f>
        <v>31</v>
      </c>
      <c r="B36" s="1" t="s">
        <v>369</v>
      </c>
      <c r="C36" s="1" t="s">
        <v>370</v>
      </c>
      <c r="D36" s="1" t="s">
        <v>98</v>
      </c>
      <c r="E36" s="20">
        <v>3282</v>
      </c>
      <c r="F36" s="9">
        <v>635</v>
      </c>
      <c r="G36" s="9" t="s">
        <v>262</v>
      </c>
      <c r="H36" s="30">
        <v>44561</v>
      </c>
      <c r="I36" s="11" t="s">
        <v>263</v>
      </c>
    </row>
    <row r="37" spans="1:9" x14ac:dyDescent="0.3">
      <c r="A37" s="8">
        <f>IF(B37&lt;&gt;"",ROWS($B$6:B37),"")</f>
        <v>32</v>
      </c>
      <c r="B37" s="1" t="s">
        <v>81</v>
      </c>
      <c r="C37" s="1" t="s">
        <v>82</v>
      </c>
      <c r="D37" s="1" t="s">
        <v>28</v>
      </c>
      <c r="E37" s="20">
        <v>3132.8</v>
      </c>
      <c r="F37" s="9">
        <v>678</v>
      </c>
      <c r="G37" s="9" t="s">
        <v>192</v>
      </c>
      <c r="H37" s="30">
        <v>44498</v>
      </c>
      <c r="I37" s="11" t="s">
        <v>52</v>
      </c>
    </row>
    <row r="38" spans="1:9" x14ac:dyDescent="0.3">
      <c r="A38" s="8">
        <f>IF(B38&lt;&gt;"",ROWS($B$6:B38),"")</f>
        <v>33</v>
      </c>
      <c r="B38" s="1" t="s">
        <v>389</v>
      </c>
      <c r="C38" s="1" t="s">
        <v>390</v>
      </c>
      <c r="D38" s="1" t="s">
        <v>266</v>
      </c>
      <c r="E38" s="20">
        <v>2670.63</v>
      </c>
      <c r="F38" s="9">
        <v>477</v>
      </c>
      <c r="G38" s="9" t="s">
        <v>119</v>
      </c>
      <c r="H38" s="30">
        <v>44561</v>
      </c>
      <c r="I38" s="11" t="s">
        <v>52</v>
      </c>
    </row>
    <row r="39" spans="1:9" x14ac:dyDescent="0.3">
      <c r="A39" s="8">
        <f>IF(B39&lt;&gt;"",ROWS($B$6:B39),"")</f>
        <v>34</v>
      </c>
      <c r="B39" s="1" t="s">
        <v>45</v>
      </c>
      <c r="C39" s="1" t="s">
        <v>46</v>
      </c>
      <c r="D39" s="1" t="s">
        <v>28</v>
      </c>
      <c r="E39" s="20">
        <v>2496.2399999999998</v>
      </c>
      <c r="F39" s="9">
        <v>483</v>
      </c>
      <c r="G39" s="9" t="s">
        <v>192</v>
      </c>
      <c r="H39" s="30">
        <v>44477</v>
      </c>
      <c r="I39" s="11" t="s">
        <v>29</v>
      </c>
    </row>
    <row r="40" spans="1:9" x14ac:dyDescent="0.3">
      <c r="A40" s="8">
        <f>IF(B40&lt;&gt;"",ROWS($B$6:B40),"")</f>
        <v>35</v>
      </c>
      <c r="B40" s="1" t="s">
        <v>34</v>
      </c>
      <c r="C40" s="1" t="s">
        <v>35</v>
      </c>
      <c r="D40" s="1" t="s">
        <v>28</v>
      </c>
      <c r="E40" s="20">
        <v>2467.54</v>
      </c>
      <c r="F40" s="9">
        <v>377</v>
      </c>
      <c r="G40" s="9" t="s">
        <v>207</v>
      </c>
      <c r="H40" s="30">
        <v>44456</v>
      </c>
      <c r="I40" s="11" t="s">
        <v>37</v>
      </c>
    </row>
    <row r="41" spans="1:9" x14ac:dyDescent="0.3">
      <c r="A41" s="8">
        <f>IF(B41&lt;&gt;"",ROWS($B$6:B41),"")</f>
        <v>36</v>
      </c>
      <c r="B41" s="1" t="s">
        <v>335</v>
      </c>
      <c r="C41" s="1" t="s">
        <v>336</v>
      </c>
      <c r="D41" s="1" t="s">
        <v>337</v>
      </c>
      <c r="E41" s="20">
        <v>2368.09</v>
      </c>
      <c r="F41" s="9">
        <v>486</v>
      </c>
      <c r="G41" s="9" t="s">
        <v>341</v>
      </c>
      <c r="H41" s="30">
        <v>44519</v>
      </c>
      <c r="I41" s="11" t="s">
        <v>208</v>
      </c>
    </row>
    <row r="42" spans="1:9" x14ac:dyDescent="0.3">
      <c r="A42" s="8">
        <f>IF(B42&lt;&gt;"",ROWS($B$6:B42),"")</f>
        <v>37</v>
      </c>
      <c r="B42" s="1" t="s">
        <v>434</v>
      </c>
      <c r="C42" s="1" t="s">
        <v>435</v>
      </c>
      <c r="D42" s="1" t="s">
        <v>266</v>
      </c>
      <c r="E42" s="20">
        <v>1761.79</v>
      </c>
      <c r="F42" s="9">
        <v>324</v>
      </c>
      <c r="G42" s="9" t="s">
        <v>202</v>
      </c>
      <c r="H42" s="30">
        <v>44554</v>
      </c>
      <c r="I42" s="11" t="s">
        <v>203</v>
      </c>
    </row>
    <row r="43" spans="1:9" x14ac:dyDescent="0.3">
      <c r="A43" s="8">
        <f>IF(B43&lt;&gt;"",ROWS($B$6:B43),"")</f>
        <v>38</v>
      </c>
      <c r="B43" s="1" t="s">
        <v>393</v>
      </c>
      <c r="C43" s="1" t="s">
        <v>394</v>
      </c>
      <c r="D43" s="1" t="s">
        <v>395</v>
      </c>
      <c r="E43" s="20">
        <v>1647.5</v>
      </c>
      <c r="F43" s="9">
        <v>412</v>
      </c>
      <c r="G43" s="9">
        <v>1</v>
      </c>
      <c r="H43" s="30">
        <v>44431</v>
      </c>
      <c r="I43" s="11" t="s">
        <v>334</v>
      </c>
    </row>
    <row r="44" spans="1:9" x14ac:dyDescent="0.3">
      <c r="A44" s="8">
        <f>IF(B44&lt;&gt;"",ROWS($B$6:B44),"")</f>
        <v>39</v>
      </c>
      <c r="B44" s="1" t="s">
        <v>441</v>
      </c>
      <c r="C44" s="1" t="s">
        <v>442</v>
      </c>
      <c r="D44" s="1" t="s">
        <v>222</v>
      </c>
      <c r="E44" s="20">
        <v>1499</v>
      </c>
      <c r="F44" s="9">
        <v>364</v>
      </c>
      <c r="G44" s="9" t="s">
        <v>202</v>
      </c>
      <c r="H44" s="30">
        <v>44547</v>
      </c>
      <c r="I44" s="11" t="s">
        <v>342</v>
      </c>
    </row>
    <row r="45" spans="1:9" x14ac:dyDescent="0.3">
      <c r="A45" s="8">
        <f>IF(B45&lt;&gt;"",ROWS($B$6:B45),"")</f>
        <v>40</v>
      </c>
      <c r="B45" s="1" t="s">
        <v>423</v>
      </c>
      <c r="C45" s="1" t="s">
        <v>424</v>
      </c>
      <c r="D45" s="1" t="s">
        <v>222</v>
      </c>
      <c r="E45" s="20">
        <v>1381.06</v>
      </c>
      <c r="F45" s="9">
        <v>355</v>
      </c>
      <c r="G45" s="9" t="s">
        <v>341</v>
      </c>
      <c r="H45" s="30">
        <v>44476</v>
      </c>
      <c r="I45" s="11" t="s">
        <v>263</v>
      </c>
    </row>
    <row r="46" spans="1:9" x14ac:dyDescent="0.3">
      <c r="A46" s="8">
        <f>IF(B46&lt;&gt;"",ROWS($B$6:B46),"")</f>
        <v>41</v>
      </c>
      <c r="B46" s="1" t="s">
        <v>468</v>
      </c>
      <c r="C46" s="1" t="s">
        <v>469</v>
      </c>
      <c r="D46" s="1" t="s">
        <v>470</v>
      </c>
      <c r="E46" s="20">
        <v>1074</v>
      </c>
      <c r="F46" s="9">
        <v>258</v>
      </c>
      <c r="G46" s="9">
        <v>4</v>
      </c>
      <c r="H46" s="30">
        <v>43763</v>
      </c>
      <c r="I46" s="11" t="s">
        <v>471</v>
      </c>
    </row>
    <row r="47" spans="1:9" x14ac:dyDescent="0.3">
      <c r="A47" s="8">
        <f>IF(B47&lt;&gt;"",ROWS($B$6:B47),"")</f>
        <v>42</v>
      </c>
      <c r="B47" s="1" t="s">
        <v>108</v>
      </c>
      <c r="C47" s="1" t="s">
        <v>109</v>
      </c>
      <c r="D47" s="1" t="s">
        <v>28</v>
      </c>
      <c r="E47" s="20">
        <v>917.49</v>
      </c>
      <c r="F47" s="9">
        <v>260</v>
      </c>
      <c r="G47" s="9" t="s">
        <v>207</v>
      </c>
      <c r="H47" s="30">
        <v>44323</v>
      </c>
      <c r="I47" s="11" t="s">
        <v>37</v>
      </c>
    </row>
    <row r="48" spans="1:9" x14ac:dyDescent="0.3">
      <c r="A48" s="8">
        <f>IF(B48&lt;&gt;"",ROWS($B$6:B48),"")</f>
        <v>43</v>
      </c>
      <c r="B48" s="1" t="s">
        <v>432</v>
      </c>
      <c r="C48" s="1" t="s">
        <v>433</v>
      </c>
      <c r="D48" s="1" t="s">
        <v>28</v>
      </c>
      <c r="E48" s="20">
        <v>864</v>
      </c>
      <c r="F48" s="9">
        <v>104</v>
      </c>
      <c r="G48" s="9">
        <v>1</v>
      </c>
      <c r="H48" s="30">
        <v>41712</v>
      </c>
      <c r="I48" s="11" t="s">
        <v>189</v>
      </c>
    </row>
    <row r="49" spans="1:9" x14ac:dyDescent="0.3">
      <c r="A49" s="8">
        <f>IF(B49&lt;&gt;"",ROWS($B$6:B49),"")</f>
        <v>44</v>
      </c>
      <c r="B49" s="1" t="s">
        <v>417</v>
      </c>
      <c r="C49" s="1" t="s">
        <v>418</v>
      </c>
      <c r="D49" s="1" t="s">
        <v>419</v>
      </c>
      <c r="E49" s="20">
        <v>833</v>
      </c>
      <c r="F49" s="9">
        <v>236</v>
      </c>
      <c r="G49" s="9">
        <v>1</v>
      </c>
      <c r="H49" s="30">
        <v>42654</v>
      </c>
      <c r="I49" s="11" t="s">
        <v>334</v>
      </c>
    </row>
    <row r="50" spans="1:9" x14ac:dyDescent="0.3">
      <c r="A50" s="8">
        <f>IF(B50&lt;&gt;"",ROWS($B$6:B50),"")</f>
        <v>45</v>
      </c>
      <c r="B50" s="1" t="s">
        <v>438</v>
      </c>
      <c r="C50" s="1" t="s">
        <v>439</v>
      </c>
      <c r="D50" s="1" t="s">
        <v>98</v>
      </c>
      <c r="E50" s="20">
        <v>752</v>
      </c>
      <c r="F50" s="9">
        <v>188</v>
      </c>
      <c r="G50" s="9">
        <v>2</v>
      </c>
      <c r="H50" s="30">
        <v>43868</v>
      </c>
      <c r="I50" s="11" t="s">
        <v>440</v>
      </c>
    </row>
    <row r="51" spans="1:9" x14ac:dyDescent="0.3">
      <c r="A51" s="8">
        <f>IF(B51&lt;&gt;"",ROWS($B$6:B51),"")</f>
        <v>46</v>
      </c>
      <c r="B51" s="1" t="s">
        <v>204</v>
      </c>
      <c r="C51" s="1" t="s">
        <v>205</v>
      </c>
      <c r="D51" s="1" t="s">
        <v>206</v>
      </c>
      <c r="E51" s="20">
        <v>742</v>
      </c>
      <c r="F51" s="9">
        <v>146</v>
      </c>
      <c r="G51" s="9" t="s">
        <v>207</v>
      </c>
      <c r="H51" s="30">
        <v>44330</v>
      </c>
      <c r="I51" s="11" t="s">
        <v>208</v>
      </c>
    </row>
    <row r="52" spans="1:9" x14ac:dyDescent="0.3">
      <c r="A52" s="8">
        <f>IF(B52&lt;&gt;"",ROWS($B$6:B52),"")</f>
        <v>47</v>
      </c>
      <c r="B52" s="1" t="s">
        <v>358</v>
      </c>
      <c r="C52" s="1" t="s">
        <v>359</v>
      </c>
      <c r="D52" s="1" t="s">
        <v>360</v>
      </c>
      <c r="E52" s="20">
        <v>725.5</v>
      </c>
      <c r="F52" s="9">
        <v>176</v>
      </c>
      <c r="G52" s="9" t="s">
        <v>333</v>
      </c>
      <c r="H52" s="30">
        <v>44330</v>
      </c>
      <c r="I52" s="11" t="s">
        <v>334</v>
      </c>
    </row>
    <row r="53" spans="1:9" x14ac:dyDescent="0.3">
      <c r="A53" s="8">
        <f>IF(B53&lt;&gt;"",ROWS($B$6:B53),"")</f>
        <v>48</v>
      </c>
      <c r="B53" s="1" t="s">
        <v>451</v>
      </c>
      <c r="C53" s="1" t="s">
        <v>452</v>
      </c>
      <c r="D53" s="1" t="s">
        <v>453</v>
      </c>
      <c r="E53" s="20">
        <v>660</v>
      </c>
      <c r="F53" s="9">
        <v>133</v>
      </c>
      <c r="G53" s="9">
        <v>1</v>
      </c>
      <c r="H53" s="30">
        <v>43435</v>
      </c>
      <c r="I53" s="11" t="s">
        <v>334</v>
      </c>
    </row>
    <row r="54" spans="1:9" x14ac:dyDescent="0.3">
      <c r="A54" s="8">
        <f>IF(B54&lt;&gt;"",ROWS($B$6:B54),"")</f>
        <v>49</v>
      </c>
      <c r="B54" s="1" t="s">
        <v>499</v>
      </c>
      <c r="C54" s="1" t="s">
        <v>500</v>
      </c>
      <c r="D54" s="1" t="s">
        <v>501</v>
      </c>
      <c r="E54" s="20">
        <v>600</v>
      </c>
      <c r="F54" s="9">
        <v>120</v>
      </c>
      <c r="G54" s="9" t="s">
        <v>333</v>
      </c>
      <c r="H54" s="30">
        <v>44568</v>
      </c>
      <c r="I54" s="11" t="s">
        <v>61</v>
      </c>
    </row>
    <row r="55" spans="1:9" x14ac:dyDescent="0.3">
      <c r="A55" s="8">
        <f>IF(B55&lt;&gt;"",ROWS($B$6:B55),"")</f>
        <v>50</v>
      </c>
      <c r="B55" s="1" t="s">
        <v>293</v>
      </c>
      <c r="C55" s="1" t="s">
        <v>294</v>
      </c>
      <c r="D55" s="1" t="s">
        <v>295</v>
      </c>
      <c r="E55" s="20">
        <v>592.5</v>
      </c>
      <c r="F55" s="9">
        <v>212</v>
      </c>
      <c r="G55" s="9">
        <v>1</v>
      </c>
      <c r="H55" s="30">
        <v>44106</v>
      </c>
      <c r="I55" s="11" t="s">
        <v>296</v>
      </c>
    </row>
    <row r="56" spans="1:9" x14ac:dyDescent="0.3">
      <c r="A56" s="8">
        <f>IF(B56&lt;&gt;"",ROWS($B$6:B56),"")</f>
        <v>51</v>
      </c>
      <c r="B56" s="1" t="s">
        <v>330</v>
      </c>
      <c r="C56" s="1" t="s">
        <v>331</v>
      </c>
      <c r="D56" s="1" t="s">
        <v>332</v>
      </c>
      <c r="E56" s="20">
        <v>576</v>
      </c>
      <c r="F56" s="9">
        <v>110</v>
      </c>
      <c r="G56" s="9" t="s">
        <v>333</v>
      </c>
      <c r="H56" s="30">
        <v>44080</v>
      </c>
      <c r="I56" s="11" t="s">
        <v>334</v>
      </c>
    </row>
    <row r="57" spans="1:9" x14ac:dyDescent="0.3">
      <c r="A57" s="8">
        <f>IF(B57&lt;&gt;"",ROWS($B$6:B57),"")</f>
        <v>52</v>
      </c>
      <c r="B57" s="1" t="s">
        <v>327</v>
      </c>
      <c r="C57" s="1" t="s">
        <v>328</v>
      </c>
      <c r="D57" s="1" t="s">
        <v>329</v>
      </c>
      <c r="E57" s="20">
        <v>482.5</v>
      </c>
      <c r="F57" s="9">
        <v>147</v>
      </c>
      <c r="G57" s="9" t="s">
        <v>333</v>
      </c>
      <c r="H57" s="30">
        <v>44113</v>
      </c>
      <c r="I57" s="11" t="s">
        <v>116</v>
      </c>
    </row>
    <row r="58" spans="1:9" x14ac:dyDescent="0.3">
      <c r="A58" s="8">
        <f>IF(B58&lt;&gt;"",ROWS($B$6:B58),"")</f>
        <v>53</v>
      </c>
      <c r="B58" s="1" t="s">
        <v>516</v>
      </c>
      <c r="C58" s="1" t="s">
        <v>517</v>
      </c>
      <c r="D58" s="1" t="s">
        <v>518</v>
      </c>
      <c r="E58" s="20">
        <v>476.8</v>
      </c>
      <c r="F58" s="9">
        <v>95</v>
      </c>
      <c r="G58" s="9">
        <v>1</v>
      </c>
      <c r="H58" s="30">
        <v>44540</v>
      </c>
      <c r="I58" s="11" t="s">
        <v>519</v>
      </c>
    </row>
    <row r="59" spans="1:9" x14ac:dyDescent="0.3">
      <c r="A59" s="8">
        <f>IF(B59&lt;&gt;"",ROWS($B$6:B59),"")</f>
        <v>54</v>
      </c>
      <c r="B59" s="1" t="s">
        <v>538</v>
      </c>
      <c r="C59" s="1" t="s">
        <v>539</v>
      </c>
      <c r="D59" s="1" t="s">
        <v>98</v>
      </c>
      <c r="E59" s="20">
        <v>347</v>
      </c>
      <c r="F59" s="9">
        <v>163</v>
      </c>
      <c r="G59" s="9" t="s">
        <v>207</v>
      </c>
      <c r="H59" s="30">
        <v>43896</v>
      </c>
      <c r="I59" s="11" t="s">
        <v>208</v>
      </c>
    </row>
    <row r="60" spans="1:9" x14ac:dyDescent="0.3">
      <c r="A60" s="8">
        <f>IF(B60&lt;&gt;"",ROWS($B$6:B60),"")</f>
        <v>55</v>
      </c>
      <c r="B60" s="1" t="s">
        <v>555</v>
      </c>
      <c r="C60" s="1" t="s">
        <v>556</v>
      </c>
      <c r="D60" s="1" t="s">
        <v>257</v>
      </c>
      <c r="E60" s="20">
        <v>304.58</v>
      </c>
      <c r="F60" s="9">
        <v>66</v>
      </c>
      <c r="G60" s="9" t="s">
        <v>341</v>
      </c>
      <c r="H60" s="30">
        <v>44533</v>
      </c>
      <c r="I60" s="11" t="s">
        <v>208</v>
      </c>
    </row>
    <row r="61" spans="1:9" x14ac:dyDescent="0.3">
      <c r="A61" s="8">
        <f>IF(B61&lt;&gt;"",ROWS($B$6:B61),"")</f>
        <v>56</v>
      </c>
      <c r="B61" s="1" t="s">
        <v>557</v>
      </c>
      <c r="C61" s="1" t="s">
        <v>558</v>
      </c>
      <c r="D61" s="1" t="s">
        <v>559</v>
      </c>
      <c r="E61" s="20">
        <v>300</v>
      </c>
      <c r="F61" s="9">
        <v>250</v>
      </c>
      <c r="G61" s="9" t="s">
        <v>333</v>
      </c>
      <c r="H61" s="30">
        <v>44531</v>
      </c>
      <c r="I61" s="11" t="s">
        <v>167</v>
      </c>
    </row>
    <row r="62" spans="1:9" x14ac:dyDescent="0.3">
      <c r="A62" s="8">
        <f>IF(B62&lt;&gt;"",ROWS($B$6:B62),"")</f>
        <v>57</v>
      </c>
      <c r="B62" s="1" t="s">
        <v>94</v>
      </c>
      <c r="C62" s="1" t="s">
        <v>95</v>
      </c>
      <c r="D62" s="1" t="s">
        <v>28</v>
      </c>
      <c r="E62" s="20">
        <v>275</v>
      </c>
      <c r="F62" s="9">
        <v>101</v>
      </c>
      <c r="G62" s="9" t="s">
        <v>207</v>
      </c>
      <c r="H62" s="30">
        <v>44351</v>
      </c>
      <c r="I62" s="11" t="s">
        <v>29</v>
      </c>
    </row>
    <row r="63" spans="1:9" x14ac:dyDescent="0.3">
      <c r="A63" s="8">
        <f>IF(B63&lt;&gt;"",ROWS($B$6:B63),"")</f>
        <v>58</v>
      </c>
      <c r="B63" s="1" t="s">
        <v>532</v>
      </c>
      <c r="C63" s="1" t="s">
        <v>533</v>
      </c>
      <c r="D63" s="1" t="s">
        <v>534</v>
      </c>
      <c r="E63" s="20">
        <v>250</v>
      </c>
      <c r="F63" s="9">
        <v>50</v>
      </c>
      <c r="G63" s="9" t="s">
        <v>333</v>
      </c>
      <c r="H63" s="30">
        <v>44350</v>
      </c>
      <c r="I63" s="11" t="s">
        <v>334</v>
      </c>
    </row>
    <row r="64" spans="1:9" x14ac:dyDescent="0.3">
      <c r="A64" s="8">
        <f>IF(B64&lt;&gt;"",ROWS($B$6:B64),"")</f>
        <v>59</v>
      </c>
      <c r="B64" s="1" t="s">
        <v>577</v>
      </c>
      <c r="C64" s="1" t="s">
        <v>578</v>
      </c>
      <c r="D64" s="1" t="s">
        <v>579</v>
      </c>
      <c r="E64" s="20">
        <v>218</v>
      </c>
      <c r="F64" s="9">
        <v>78</v>
      </c>
      <c r="G64" s="9" t="s">
        <v>341</v>
      </c>
      <c r="H64" s="30">
        <v>44547</v>
      </c>
      <c r="I64" s="11" t="s">
        <v>89</v>
      </c>
    </row>
    <row r="65" spans="1:9" x14ac:dyDescent="0.3">
      <c r="A65" s="8">
        <f>IF(B65&lt;&gt;"",ROWS($B$6:B65),"")</f>
        <v>60</v>
      </c>
      <c r="B65" s="1" t="s">
        <v>47</v>
      </c>
      <c r="C65" s="1" t="s">
        <v>48</v>
      </c>
      <c r="D65" s="1" t="s">
        <v>28</v>
      </c>
      <c r="E65" s="20">
        <v>186.43</v>
      </c>
      <c r="F65" s="9">
        <v>42</v>
      </c>
      <c r="G65" s="9" t="s">
        <v>202</v>
      </c>
      <c r="H65" s="30">
        <v>44456</v>
      </c>
      <c r="I65" s="11" t="s">
        <v>29</v>
      </c>
    </row>
    <row r="66" spans="1:9" x14ac:dyDescent="0.3">
      <c r="A66" s="8">
        <f>IF(B66&lt;&gt;"",ROWS($B$6:B66),"")</f>
        <v>61</v>
      </c>
      <c r="B66" s="1" t="s">
        <v>483</v>
      </c>
      <c r="C66" s="1" t="s">
        <v>484</v>
      </c>
      <c r="D66" s="1" t="s">
        <v>485</v>
      </c>
      <c r="E66" s="20">
        <v>177.5</v>
      </c>
      <c r="F66" s="9">
        <v>69</v>
      </c>
      <c r="G66" s="9">
        <v>2</v>
      </c>
      <c r="H66" s="30">
        <v>44008</v>
      </c>
      <c r="I66" s="11" t="s">
        <v>61</v>
      </c>
    </row>
    <row r="67" spans="1:9" x14ac:dyDescent="0.3">
      <c r="A67" s="8">
        <f>IF(B67&lt;&gt;"",ROWS($B$6:B67),"")</f>
        <v>62</v>
      </c>
      <c r="B67" s="1" t="s">
        <v>59</v>
      </c>
      <c r="C67" s="1" t="s">
        <v>60</v>
      </c>
      <c r="D67" s="1" t="s">
        <v>28</v>
      </c>
      <c r="E67" s="20">
        <v>165</v>
      </c>
      <c r="F67" s="9">
        <v>44</v>
      </c>
      <c r="G67" s="9" t="s">
        <v>333</v>
      </c>
      <c r="H67" s="30">
        <v>44428</v>
      </c>
      <c r="I67" s="11" t="s">
        <v>61</v>
      </c>
    </row>
    <row r="68" spans="1:9" x14ac:dyDescent="0.3">
      <c r="A68" s="8">
        <f>IF(B68&lt;&gt;"",ROWS($B$6:B68),"")</f>
        <v>63</v>
      </c>
      <c r="B68" s="1" t="s">
        <v>543</v>
      </c>
      <c r="C68" s="1" t="s">
        <v>544</v>
      </c>
      <c r="D68" s="1" t="s">
        <v>545</v>
      </c>
      <c r="E68" s="20">
        <v>160</v>
      </c>
      <c r="F68" s="9">
        <v>40</v>
      </c>
      <c r="G68" s="9">
        <v>1</v>
      </c>
      <c r="H68" s="30">
        <v>44493</v>
      </c>
      <c r="I68" s="11" t="s">
        <v>334</v>
      </c>
    </row>
    <row r="69" spans="1:9" x14ac:dyDescent="0.3">
      <c r="A69" s="8">
        <f>IF(B69&lt;&gt;"",ROWS($B$6:B69),"")</f>
        <v>64</v>
      </c>
      <c r="B69" s="1" t="s">
        <v>261</v>
      </c>
      <c r="C69" s="1" t="s">
        <v>261</v>
      </c>
      <c r="D69" s="1" t="s">
        <v>98</v>
      </c>
      <c r="E69" s="20">
        <v>122</v>
      </c>
      <c r="F69" s="9">
        <v>34</v>
      </c>
      <c r="G69" s="9" t="s">
        <v>333</v>
      </c>
      <c r="H69" s="30">
        <v>44484</v>
      </c>
      <c r="I69" s="11" t="s">
        <v>263</v>
      </c>
    </row>
    <row r="70" spans="1:9" x14ac:dyDescent="0.3">
      <c r="A70" s="8">
        <f>IF(B70&lt;&gt;"",ROWS($B$6:B70),"")</f>
        <v>65</v>
      </c>
      <c r="B70" s="1" t="s">
        <v>411</v>
      </c>
      <c r="C70" s="1" t="s">
        <v>412</v>
      </c>
      <c r="D70" s="1" t="s">
        <v>640</v>
      </c>
      <c r="E70" s="20">
        <v>115</v>
      </c>
      <c r="F70" s="9">
        <v>23</v>
      </c>
      <c r="G70" s="9">
        <v>1</v>
      </c>
      <c r="H70" s="30">
        <v>42988</v>
      </c>
      <c r="I70" s="11" t="s">
        <v>334</v>
      </c>
    </row>
    <row r="71" spans="1:9" x14ac:dyDescent="0.3">
      <c r="A71" s="8">
        <f>IF(B71&lt;&gt;"",ROWS($B$6:B71),"")</f>
        <v>66</v>
      </c>
      <c r="B71" s="1" t="s">
        <v>608</v>
      </c>
      <c r="C71" s="1" t="s">
        <v>609</v>
      </c>
      <c r="D71" s="1" t="s">
        <v>28</v>
      </c>
      <c r="E71" s="20">
        <v>90</v>
      </c>
      <c r="F71" s="9">
        <v>36</v>
      </c>
      <c r="G71" s="9">
        <v>2</v>
      </c>
      <c r="H71" s="30">
        <v>44078</v>
      </c>
      <c r="I71" s="11" t="s">
        <v>29</v>
      </c>
    </row>
    <row r="72" spans="1:9" x14ac:dyDescent="0.3">
      <c r="A72" s="8">
        <f>IF(B72&lt;&gt;"",ROWS($B$6:B72),"")</f>
        <v>67</v>
      </c>
      <c r="B72" s="1" t="s">
        <v>611</v>
      </c>
      <c r="C72" s="1" t="s">
        <v>612</v>
      </c>
      <c r="D72" s="1" t="s">
        <v>266</v>
      </c>
      <c r="E72" s="20">
        <v>78</v>
      </c>
      <c r="F72" s="9">
        <v>13</v>
      </c>
      <c r="G72" s="9">
        <v>1</v>
      </c>
      <c r="H72" s="30">
        <v>43406</v>
      </c>
      <c r="I72" s="11" t="s">
        <v>496</v>
      </c>
    </row>
    <row r="73" spans="1:9" x14ac:dyDescent="0.3">
      <c r="A73" s="8">
        <f>IF(B73&lt;&gt;"",ROWS($B$6:B73),"")</f>
        <v>68</v>
      </c>
      <c r="B73" s="1" t="s">
        <v>223</v>
      </c>
      <c r="C73" s="1" t="s">
        <v>224</v>
      </c>
      <c r="D73" s="1" t="s">
        <v>98</v>
      </c>
      <c r="E73" s="20">
        <v>67.5</v>
      </c>
      <c r="F73" s="9">
        <v>19</v>
      </c>
      <c r="G73" s="9" t="s">
        <v>333</v>
      </c>
      <c r="H73" s="30">
        <v>44512</v>
      </c>
      <c r="I73" s="11" t="s">
        <v>167</v>
      </c>
    </row>
    <row r="74" spans="1:9" x14ac:dyDescent="0.3">
      <c r="A74" s="8">
        <f>IF(B74&lt;&gt;"",ROWS($B$6:B74),"")</f>
        <v>69</v>
      </c>
      <c r="B74" s="1" t="s">
        <v>486</v>
      </c>
      <c r="C74" s="1" t="s">
        <v>486</v>
      </c>
      <c r="D74" s="1" t="s">
        <v>57</v>
      </c>
      <c r="E74" s="20">
        <v>63</v>
      </c>
      <c r="F74" s="9">
        <v>19</v>
      </c>
      <c r="G74" s="9" t="s">
        <v>207</v>
      </c>
      <c r="H74" s="30">
        <v>44505</v>
      </c>
      <c r="I74" s="11" t="s">
        <v>487</v>
      </c>
    </row>
    <row r="75" spans="1:9" x14ac:dyDescent="0.3">
      <c r="A75" s="8">
        <f>IF(B75&lt;&gt;"",ROWS($B$6:B75),"")</f>
        <v>70</v>
      </c>
      <c r="B75" s="1" t="s">
        <v>616</v>
      </c>
      <c r="C75" s="1" t="s">
        <v>616</v>
      </c>
      <c r="D75" s="1" t="s">
        <v>57</v>
      </c>
      <c r="E75" s="20">
        <v>55</v>
      </c>
      <c r="F75" s="9">
        <v>18</v>
      </c>
      <c r="G75" s="9" t="s">
        <v>333</v>
      </c>
      <c r="H75" s="30">
        <v>43385</v>
      </c>
      <c r="I75" s="11" t="s">
        <v>116</v>
      </c>
    </row>
    <row r="76" spans="1:9" x14ac:dyDescent="0.3">
      <c r="A76" s="8">
        <f>IF(B76&lt;&gt;"",ROWS($B$6:B76),"")</f>
        <v>71</v>
      </c>
      <c r="B76" s="1" t="s">
        <v>122</v>
      </c>
      <c r="C76" s="1" t="s">
        <v>123</v>
      </c>
      <c r="D76" s="1" t="s">
        <v>124</v>
      </c>
      <c r="E76" s="20">
        <v>50</v>
      </c>
      <c r="F76" s="9">
        <v>20</v>
      </c>
      <c r="G76" s="9" t="s">
        <v>333</v>
      </c>
      <c r="H76" s="30">
        <v>44372</v>
      </c>
      <c r="I76" s="11" t="s">
        <v>125</v>
      </c>
    </row>
    <row r="77" spans="1:9" x14ac:dyDescent="0.3">
      <c r="A77" s="8">
        <f>IF(B77&lt;&gt;"",ROWS($B$6:B77),"")</f>
        <v>72</v>
      </c>
      <c r="B77" s="1" t="s">
        <v>243</v>
      </c>
      <c r="C77" s="1" t="s">
        <v>244</v>
      </c>
      <c r="D77" s="1" t="s">
        <v>195</v>
      </c>
      <c r="E77" s="20">
        <v>41.5</v>
      </c>
      <c r="F77" s="9">
        <v>21</v>
      </c>
      <c r="G77" s="9" t="s">
        <v>333</v>
      </c>
      <c r="H77" s="30">
        <v>44491</v>
      </c>
      <c r="I77" s="11" t="s">
        <v>125</v>
      </c>
    </row>
    <row r="78" spans="1:9" x14ac:dyDescent="0.3">
      <c r="A78" s="8">
        <f>IF(B78&lt;&gt;"",ROWS($B$6:B78),"")</f>
        <v>73</v>
      </c>
      <c r="B78" s="1" t="s">
        <v>233</v>
      </c>
      <c r="C78" s="1" t="s">
        <v>234</v>
      </c>
      <c r="D78" s="1" t="s">
        <v>201</v>
      </c>
      <c r="E78" s="20">
        <v>37.190000000000509</v>
      </c>
      <c r="F78" s="9">
        <v>7</v>
      </c>
      <c r="G78" s="9" t="s">
        <v>333</v>
      </c>
      <c r="H78" s="30">
        <v>44477</v>
      </c>
      <c r="I78" s="11" t="s">
        <v>125</v>
      </c>
    </row>
    <row r="79" spans="1:9" x14ac:dyDescent="0.3">
      <c r="A79" s="8">
        <f>IF(B79&lt;&gt;"",ROWS($B$6:B79),"")</f>
        <v>74</v>
      </c>
      <c r="B79" s="1" t="s">
        <v>141</v>
      </c>
      <c r="C79" s="1" t="s">
        <v>142</v>
      </c>
      <c r="D79" s="1" t="s">
        <v>112</v>
      </c>
      <c r="E79" s="20">
        <v>26.33</v>
      </c>
      <c r="F79" s="9">
        <v>6</v>
      </c>
      <c r="G79" s="9" t="s">
        <v>333</v>
      </c>
      <c r="H79" s="30">
        <v>44505</v>
      </c>
      <c r="I79" s="11" t="s">
        <v>116</v>
      </c>
    </row>
    <row r="80" spans="1:9" x14ac:dyDescent="0.3">
      <c r="A80" s="8">
        <f>IF(B80&lt;&gt;"",ROWS($B$6:B80),"")</f>
        <v>75</v>
      </c>
      <c r="B80" s="1" t="s">
        <v>477</v>
      </c>
      <c r="C80" s="1" t="s">
        <v>478</v>
      </c>
      <c r="D80" s="1" t="s">
        <v>219</v>
      </c>
      <c r="E80" s="20">
        <v>3.5</v>
      </c>
      <c r="F80" s="9">
        <v>1</v>
      </c>
      <c r="G80" s="9">
        <v>1</v>
      </c>
      <c r="H80" s="30">
        <v>44519</v>
      </c>
      <c r="I80" s="11" t="s">
        <v>479</v>
      </c>
    </row>
    <row r="81" spans="1:6" x14ac:dyDescent="0.3">
      <c r="A81" t="s">
        <v>11</v>
      </c>
      <c r="C81" s="31"/>
      <c r="E81" s="18">
        <f>SUBTOTAL(109,Table3_Gruodis[Pajamos])</f>
        <v>1589261.2100000002</v>
      </c>
      <c r="F81" s="12">
        <f>SUBTOTAL(109,Table3_Gruodis[Žiūrovų skaičius])</f>
        <v>259687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Suvestinė</vt:lpstr>
      <vt:lpstr>Platintojų pasiskirstymas</vt:lpstr>
      <vt:lpstr>2021</vt:lpstr>
      <vt:lpstr>Balandis</vt:lpstr>
      <vt:lpstr>Gegužė</vt:lpstr>
      <vt:lpstr>Birželis</vt:lpstr>
      <vt:lpstr>Liepa</vt:lpstr>
      <vt:lpstr>Rugpjūtis</vt:lpstr>
      <vt:lpstr>Rugsėjis</vt:lpstr>
      <vt:lpstr>Spalis</vt:lpstr>
      <vt:lpstr>Lapkritis</vt:lpstr>
      <vt:lpstr>Gruodis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Austė Jucytė</cp:lastModifiedBy>
  <dcterms:created xsi:type="dcterms:W3CDTF">2026-03-23T05:21:55Z</dcterms:created>
  <dcterms:modified xsi:type="dcterms:W3CDTF">2026-04-07T10:47:49Z</dcterms:modified>
</cp:coreProperties>
</file>